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440" windowHeight="11760"/>
  </bookViews>
  <sheets>
    <sheet name="Форма 6" sheetId="1" r:id="rId1"/>
  </sheets>
  <externalReferences>
    <externalReference r:id="rId2"/>
    <externalReference r:id="rId3"/>
    <externalReference r:id="rId4"/>
  </externalReferences>
  <definedNames>
    <definedName name="_xlnm.Print_Area" localSheetId="0">'Форма 6'!$A$1:$J$53</definedName>
  </definedNames>
  <calcPr calcId="124519"/>
</workbook>
</file>

<file path=xl/calcChain.xml><?xml version="1.0" encoding="utf-8"?>
<calcChain xmlns="http://schemas.openxmlformats.org/spreadsheetml/2006/main">
  <c r="E42" i="1"/>
  <c r="H42" s="1"/>
  <c r="J42"/>
  <c r="F40"/>
  <c r="I40" s="1"/>
  <c r="D40" s="1"/>
  <c r="F39"/>
  <c r="F43"/>
  <c r="I43" s="1"/>
  <c r="E40"/>
  <c r="H40" s="1"/>
  <c r="E41"/>
  <c r="E39"/>
  <c r="B40"/>
  <c r="C43"/>
  <c r="C39"/>
  <c r="C40"/>
  <c r="C42" s="1"/>
  <c r="J43"/>
  <c r="J40"/>
  <c r="H41"/>
  <c r="J41"/>
  <c r="J39"/>
  <c r="I39"/>
  <c r="D39" s="1"/>
  <c r="H39"/>
  <c r="D43" l="1"/>
  <c r="F41" l="1"/>
  <c r="B43"/>
  <c r="I41" l="1"/>
  <c r="F42"/>
  <c r="E43"/>
  <c r="H43" s="1"/>
  <c r="B44"/>
  <c r="F24"/>
  <c r="F23"/>
  <c r="F22"/>
  <c r="D41" l="1"/>
  <c r="I42"/>
  <c r="D42" s="1"/>
  <c r="G24"/>
  <c r="G23"/>
  <c r="G22"/>
  <c r="G31" l="1"/>
  <c r="F31"/>
  <c r="G27"/>
  <c r="F27"/>
  <c r="G20"/>
  <c r="F20"/>
  <c r="G19"/>
  <c r="G17"/>
  <c r="G13"/>
  <c r="F19"/>
  <c r="F17"/>
  <c r="F13"/>
  <c r="G34" l="1"/>
  <c r="F34"/>
  <c r="G30"/>
  <c r="G29" s="1"/>
  <c r="G12"/>
  <c r="F12"/>
  <c r="F30"/>
  <c r="F29" s="1"/>
  <c r="G26"/>
  <c r="G25" s="1"/>
  <c r="F26"/>
  <c r="F25" s="1"/>
  <c r="G21"/>
  <c r="F21"/>
  <c r="G16"/>
  <c r="F16"/>
  <c r="F11" l="1"/>
  <c r="G11"/>
  <c r="G33" l="1"/>
  <c r="F33"/>
  <c r="H44"/>
  <c r="J44"/>
  <c r="E44"/>
  <c r="G44"/>
  <c r="D44"/>
</calcChain>
</file>

<file path=xl/sharedStrings.xml><?xml version="1.0" encoding="utf-8"?>
<sst xmlns="http://schemas.openxmlformats.org/spreadsheetml/2006/main" count="70" uniqueCount="49">
  <si>
    <t>Наименование показателя</t>
  </si>
  <si>
    <t>Всего</t>
  </si>
  <si>
    <t>в т.ч. за счет бюджета</t>
  </si>
  <si>
    <t>Фактическая средняя заработная плата по экономике региона в 2017 году</t>
  </si>
  <si>
    <t>x</t>
  </si>
  <si>
    <t>Ожидаемая средняя заработная плата по экономике региона в 2018 году</t>
  </si>
  <si>
    <t xml:space="preserve">Педагогические работники сферы образования </t>
  </si>
  <si>
    <t xml:space="preserve">Педагогические работники образовательных учреждений общего образования </t>
  </si>
  <si>
    <t>Педагогические работники дошкольных образовательных учреждений</t>
  </si>
  <si>
    <t>Педагогические работники дополнительного образования детей</t>
  </si>
  <si>
    <t>Преподаватели и мастера среднего профессионального образования</t>
  </si>
  <si>
    <t>Педагогические работники детских домов</t>
  </si>
  <si>
    <t>Работники учреждений здравоохранения 
(по всем категориям без учета ОМС)</t>
  </si>
  <si>
    <t>Врачи и работники медицинских организаций, имеющие высшее профессиональное образование</t>
  </si>
  <si>
    <t>Средний медицинский персонал</t>
  </si>
  <si>
    <t>Младший медицинский персонал (персонал, обеспечивающий предоставление медицинских услуг)</t>
  </si>
  <si>
    <t>Работники учреждений культуры</t>
  </si>
  <si>
    <t>Социальные работники</t>
  </si>
  <si>
    <t>ИТОГО по "указным" категориям работников</t>
  </si>
  <si>
    <t>ВСЕГО с учетом  "указных" категорий</t>
  </si>
  <si>
    <t>ГУ</t>
  </si>
  <si>
    <t>МУ</t>
  </si>
  <si>
    <t>ИТОГО ГУ</t>
  </si>
  <si>
    <t>Расходы по заработной плате работников бюджетной сферы в 2018 году (отчетный год) , тыс. рублей</t>
  </si>
  <si>
    <t>Ожидаемый средний  доход от трудовой деятельности региона в 2019 году</t>
  </si>
  <si>
    <t>Фактический средний  доход от трудовой деятельности региона в 2018 году *</t>
  </si>
  <si>
    <t>И.О. Фамилия</t>
  </si>
  <si>
    <t>3. Руководители муниципальных учреждений бюджетной сферы</t>
  </si>
  <si>
    <t>4. Иные категории работников муницпальных учреждений бюджетной сферы</t>
  </si>
  <si>
    <t>Утверждено решением о бюджете</t>
  </si>
  <si>
    <t>Показатель количества работников,  используемый при расчете объема расходов по заработной плате работников с начислениями</t>
  </si>
  <si>
    <t>Общий объем расходов по заработной плате работников с начислениями, тыс. рублей</t>
  </si>
  <si>
    <t>Фактическое исполнение за отчетный год</t>
  </si>
  <si>
    <t>Показатель количества работников,  используемый при расчете объема расходов по заработной плате работников с начислениями, в отчетном году</t>
  </si>
  <si>
    <t>Проект изменений в решение о бюджете</t>
  </si>
  <si>
    <t>в том числе прирост расходов на повышение заработной платы работников с начислениями, тыс. рублей*</t>
  </si>
  <si>
    <t>* индексация, повышение оплаты труда до минимального размера оплаты труда</t>
  </si>
  <si>
    <t>Общая потребность в расходах по заработной плате работников в текущем году с начислениями на выплаты по оплате труда, тыс. рублей</t>
  </si>
  <si>
    <t>**сумма расходов по строкам 1 и 2 граф 3, 5 и 9 должна соответствовать данным, указанным по строке 1.1. в графах 2, 3 и 5 "ФОТ работников "указных" категорий" Формы № 5 "Информация об основных показателях бюджета муниципального района (городского окрга) на текущий финансовый год"</t>
  </si>
  <si>
    <t>***сумма расходов по строке 6 граф 3, 5 и 9  должна соответствовать данным, указанным по строке 1. в графах 2, 3 и 5 "ФОТ с начислениями (казенные, бюджетные, автономные учреждения), из них:" Формы № 5 "Информация об основных показателях бюджета муниципального района (городского окрга) на текущий финансовый год"</t>
  </si>
  <si>
    <t>Приложение 6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</si>
  <si>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Расчет потребности бюджета Муезерского муниципального района на выплату заработной платы с начислениями работников муниципальных учреждений на текущий финансовый год за счет средств местных бюджетов</t>
  </si>
  <si>
    <t>6.ИТОГО*** с БУ</t>
  </si>
  <si>
    <r>
      <t>1. Педагогические работники дополнительного образования**</t>
    </r>
    <r>
      <rPr>
        <sz val="8"/>
        <rFont val="Times New Roman"/>
        <family val="1"/>
        <charset val="204"/>
      </rPr>
      <t xml:space="preserve"> (раздел 0703 ф.387 стр.13101+14101)</t>
    </r>
  </si>
  <si>
    <r>
      <t xml:space="preserve">2. Работники учреждений культуры** </t>
    </r>
    <r>
      <rPr>
        <sz val="8"/>
        <rFont val="Times New Roman"/>
        <family val="1"/>
        <charset val="204"/>
      </rPr>
      <t>(раздел 0800 ф.387 стр.13200+14200)</t>
    </r>
  </si>
  <si>
    <r>
      <t>5. Органы местного самоуправления</t>
    </r>
    <r>
      <rPr>
        <sz val="8"/>
        <rFont val="Times New Roman"/>
        <family val="1"/>
        <charset val="204"/>
      </rPr>
      <t xml:space="preserve"> (разделы 0102-0106+1006(24222 и 2К082)ф.387 стр.00210+00230)</t>
    </r>
  </si>
  <si>
    <t>Глава Администрации Муезерского муниципального района</t>
  </si>
  <si>
    <t>08 декабря 2021 года</t>
  </si>
  <si>
    <t>А.В. Пашук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</si>
</sst>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3" applyNumberFormat="0">
      <alignment horizontal="right" vertical="top"/>
    </xf>
    <xf numFmtId="0" fontId="9" fillId="0" borderId="7" applyNumberFormat="0">
      <alignment horizontal="right" vertical="top"/>
    </xf>
    <xf numFmtId="0" fontId="1" fillId="2" borderId="3" applyNumberFormat="0">
      <alignment horizontal="right" vertical="top"/>
    </xf>
    <xf numFmtId="49" fontId="1" fillId="3" borderId="3">
      <alignment horizontal="left" vertical="top"/>
    </xf>
    <xf numFmtId="49" fontId="2" fillId="0" borderId="3">
      <alignment horizontal="left" vertical="top"/>
    </xf>
    <xf numFmtId="0" fontId="1" fillId="4" borderId="3">
      <alignment horizontal="left" vertical="top" wrapText="1"/>
    </xf>
    <xf numFmtId="0" fontId="2" fillId="0" borderId="3">
      <alignment horizontal="left" vertical="top" wrapText="1"/>
    </xf>
    <xf numFmtId="0" fontId="1" fillId="5" borderId="3">
      <alignment horizontal="left" vertical="top" wrapText="1"/>
    </xf>
    <xf numFmtId="0" fontId="1" fillId="6" borderId="3">
      <alignment horizontal="left" vertical="top" wrapText="1"/>
    </xf>
    <xf numFmtId="0" fontId="1" fillId="7" borderId="3">
      <alignment horizontal="left" vertical="top" wrapText="1"/>
    </xf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0" fillId="0" borderId="0">
      <alignment horizontal="left" vertical="top"/>
    </xf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4" borderId="8" applyNumberFormat="0">
      <alignment horizontal="right" vertical="top"/>
    </xf>
    <xf numFmtId="0" fontId="1" fillId="5" borderId="8" applyNumberFormat="0">
      <alignment horizontal="right" vertical="top"/>
    </xf>
    <xf numFmtId="0" fontId="1" fillId="0" borderId="3" applyNumberFormat="0">
      <alignment horizontal="right" vertical="top"/>
    </xf>
    <xf numFmtId="0" fontId="1" fillId="0" borderId="3" applyNumberFormat="0">
      <alignment horizontal="right" vertical="top"/>
    </xf>
    <xf numFmtId="0" fontId="1" fillId="6" borderId="8" applyNumberFormat="0">
      <alignment horizontal="right" vertical="top"/>
    </xf>
    <xf numFmtId="0" fontId="1" fillId="0" borderId="3" applyNumberFormat="0">
      <alignment horizontal="right" vertical="top"/>
    </xf>
    <xf numFmtId="9" fontId="9" fillId="0" borderId="0" applyFont="0" applyFill="0" applyBorder="0" applyAlignment="0" applyProtection="0"/>
    <xf numFmtId="49" fontId="13" fillId="9" borderId="3">
      <alignment horizontal="left" vertical="top" wrapText="1"/>
    </xf>
    <xf numFmtId="49" fontId="14" fillId="0" borderId="3">
      <alignment horizontal="left" vertical="top" wrapText="1"/>
    </xf>
    <xf numFmtId="164" fontId="9" fillId="0" borderId="0" applyFont="0" applyFill="0" applyBorder="0" applyAlignment="0" applyProtection="0"/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" fillId="0" borderId="0"/>
  </cellStyleXfs>
  <cellXfs count="98">
    <xf numFmtId="0" fontId="0" fillId="0" borderId="0" xfId="0"/>
    <xf numFmtId="0" fontId="6" fillId="0" borderId="0" xfId="1" applyFont="1" applyFill="1"/>
    <xf numFmtId="165" fontId="5" fillId="0" borderId="3" xfId="1" applyNumberFormat="1" applyFont="1" applyFill="1" applyBorder="1"/>
    <xf numFmtId="0" fontId="7" fillId="0" borderId="0" xfId="1" applyFont="1"/>
    <xf numFmtId="165" fontId="7" fillId="0" borderId="0" xfId="1" applyNumberFormat="1" applyFont="1"/>
    <xf numFmtId="0" fontId="17" fillId="0" borderId="0" xfId="1" applyFont="1"/>
    <xf numFmtId="0" fontId="7" fillId="0" borderId="0" xfId="1" applyFont="1" applyFill="1"/>
    <xf numFmtId="0" fontId="3" fillId="0" borderId="3" xfId="1" applyFont="1" applyFill="1" applyBorder="1" applyAlignment="1">
      <alignment horizontal="center" vertical="center"/>
    </xf>
    <xf numFmtId="0" fontId="6" fillId="0" borderId="0" xfId="1" applyFont="1"/>
    <xf numFmtId="0" fontId="6" fillId="0" borderId="3" xfId="1" applyFont="1" applyBorder="1" applyAlignment="1">
      <alignment horizontal="center" vertical="center"/>
    </xf>
    <xf numFmtId="0" fontId="0" fillId="0" borderId="1" xfId="0" applyBorder="1"/>
    <xf numFmtId="0" fontId="22" fillId="0" borderId="0" xfId="0" applyFont="1" applyAlignment="1">
      <alignment horizontal="right"/>
    </xf>
    <xf numFmtId="0" fontId="23" fillId="10" borderId="0" xfId="61" applyFont="1" applyFill="1" applyAlignment="1">
      <alignment horizontal="left" vertical="top" wrapText="1"/>
    </xf>
    <xf numFmtId="0" fontId="23" fillId="10" borderId="0" xfId="61" applyFont="1" applyFill="1" applyAlignment="1">
      <alignment wrapText="1"/>
    </xf>
    <xf numFmtId="0" fontId="24" fillId="0" borderId="0" xfId="0" applyFont="1" applyAlignment="1">
      <alignment wrapText="1"/>
    </xf>
    <xf numFmtId="0" fontId="23" fillId="10" borderId="0" xfId="61" applyFont="1" applyFill="1" applyAlignment="1">
      <alignment horizontal="center" vertical="top" wrapText="1"/>
    </xf>
    <xf numFmtId="0" fontId="21" fillId="10" borderId="0" xfId="61" applyFont="1" applyFill="1" applyAlignment="1">
      <alignment vertical="top" wrapText="1"/>
    </xf>
    <xf numFmtId="0" fontId="21" fillId="10" borderId="1" xfId="61" applyFont="1" applyFill="1" applyBorder="1" applyAlignment="1">
      <alignment vertical="top" wrapText="1"/>
    </xf>
    <xf numFmtId="0" fontId="18" fillId="0" borderId="0" xfId="1" applyFont="1"/>
    <xf numFmtId="0" fontId="18" fillId="0" borderId="0" xfId="1" applyFont="1" applyAlignment="1">
      <alignment horizontal="center" wrapText="1"/>
    </xf>
    <xf numFmtId="0" fontId="18" fillId="0" borderId="0" xfId="1" applyFont="1" applyAlignment="1">
      <alignment wrapText="1"/>
    </xf>
    <xf numFmtId="0" fontId="19" fillId="0" borderId="5" xfId="1" applyFont="1" applyFill="1" applyBorder="1" applyAlignment="1">
      <alignment horizontal="center" vertical="center" wrapText="1"/>
    </xf>
    <xf numFmtId="165" fontId="18" fillId="0" borderId="0" xfId="1" applyNumberFormat="1" applyFont="1"/>
    <xf numFmtId="0" fontId="19" fillId="0" borderId="3" xfId="1" applyFont="1" applyFill="1" applyBorder="1" applyAlignment="1">
      <alignment horizontal="left" vertical="center" wrapText="1"/>
    </xf>
    <xf numFmtId="0" fontId="3" fillId="11" borderId="0" xfId="1" applyFont="1" applyFill="1" applyBorder="1" applyAlignment="1">
      <alignment horizontal="center" vertical="center"/>
    </xf>
    <xf numFmtId="0" fontId="6" fillId="11" borderId="0" xfId="1" applyFont="1" applyFill="1" applyBorder="1" applyAlignment="1">
      <alignment horizontal="center" vertical="center"/>
    </xf>
    <xf numFmtId="165" fontId="5" fillId="11" borderId="0" xfId="1" applyNumberFormat="1" applyFont="1" applyFill="1" applyBorder="1"/>
    <xf numFmtId="0" fontId="18" fillId="11" borderId="0" xfId="1" applyFont="1" applyFill="1"/>
    <xf numFmtId="0" fontId="6" fillId="11" borderId="1" xfId="1" applyFont="1" applyFill="1" applyBorder="1" applyAlignment="1">
      <alignment horizontal="center" vertical="center"/>
    </xf>
    <xf numFmtId="0" fontId="3" fillId="11" borderId="2" xfId="1" applyFont="1" applyFill="1" applyBorder="1" applyAlignment="1">
      <alignment horizontal="center" vertical="center" wrapText="1"/>
    </xf>
    <xf numFmtId="0" fontId="3" fillId="11" borderId="5" xfId="1" applyFont="1" applyFill="1" applyBorder="1" applyAlignment="1">
      <alignment horizontal="center" vertical="center" wrapText="1"/>
    </xf>
    <xf numFmtId="0" fontId="4" fillId="11" borderId="3" xfId="1" applyFont="1" applyFill="1" applyBorder="1" applyAlignment="1">
      <alignment horizontal="center" vertical="center" wrapText="1"/>
    </xf>
    <xf numFmtId="0" fontId="3" fillId="11" borderId="3" xfId="1" applyFont="1" applyFill="1" applyBorder="1" applyAlignment="1">
      <alignment horizontal="center" vertical="center" wrapText="1"/>
    </xf>
    <xf numFmtId="0" fontId="5" fillId="11" borderId="3" xfId="1" applyFont="1" applyFill="1" applyBorder="1" applyAlignment="1">
      <alignment horizontal="center" vertical="center"/>
    </xf>
    <xf numFmtId="165" fontId="5" fillId="11" borderId="3" xfId="1" applyNumberFormat="1" applyFont="1" applyFill="1" applyBorder="1" applyAlignment="1">
      <alignment vertical="center"/>
    </xf>
    <xf numFmtId="0" fontId="6" fillId="11" borderId="5" xfId="1" applyFont="1" applyFill="1" applyBorder="1" applyAlignment="1">
      <alignment vertical="center" wrapText="1"/>
    </xf>
    <xf numFmtId="165" fontId="5" fillId="11" borderId="3" xfId="1" applyNumberFormat="1" applyFont="1" applyFill="1" applyBorder="1" applyAlignment="1">
      <alignment horizontal="right" vertical="center"/>
    </xf>
    <xf numFmtId="0" fontId="6" fillId="11" borderId="3" xfId="1" applyFont="1" applyFill="1" applyBorder="1" applyAlignment="1">
      <alignment vertical="center" wrapText="1"/>
    </xf>
    <xf numFmtId="0" fontId="6" fillId="11" borderId="2" xfId="1" applyFont="1" applyFill="1" applyBorder="1" applyAlignment="1">
      <alignment vertical="center" wrapText="1"/>
    </xf>
    <xf numFmtId="0" fontId="6" fillId="11" borderId="6" xfId="1" applyFont="1" applyFill="1" applyBorder="1" applyAlignment="1">
      <alignment vertical="center" wrapText="1"/>
    </xf>
    <xf numFmtId="0" fontId="15" fillId="11" borderId="5" xfId="1" applyFont="1" applyFill="1" applyBorder="1" applyAlignment="1">
      <alignment vertical="center" wrapText="1"/>
    </xf>
    <xf numFmtId="165" fontId="16" fillId="11" borderId="3" xfId="1" applyNumberFormat="1" applyFont="1" applyFill="1" applyBorder="1" applyAlignment="1">
      <alignment vertical="center"/>
    </xf>
    <xf numFmtId="0" fontId="23" fillId="0" borderId="0" xfId="61" applyFont="1" applyFill="1" applyAlignment="1">
      <alignment horizontal="left" vertical="top" wrapText="1"/>
    </xf>
    <xf numFmtId="0" fontId="18" fillId="0" borderId="0" xfId="1" applyFont="1" applyFill="1"/>
    <xf numFmtId="0" fontId="6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0" fontId="15" fillId="0" borderId="5" xfId="1" applyFont="1" applyFill="1" applyBorder="1" applyAlignment="1">
      <alignment vertical="center" wrapText="1"/>
    </xf>
    <xf numFmtId="0" fontId="19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21" fillId="0" borderId="0" xfId="61" applyFont="1" applyFill="1" applyAlignment="1">
      <alignment vertical="top" wrapText="1"/>
    </xf>
    <xf numFmtId="0" fontId="23" fillId="0" borderId="0" xfId="61" applyFont="1" applyFill="1" applyAlignment="1">
      <alignment horizontal="center" vertical="top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165" fontId="5" fillId="0" borderId="3" xfId="1" applyNumberFormat="1" applyFont="1" applyFill="1" applyBorder="1" applyAlignment="1">
      <alignment vertical="center"/>
    </xf>
    <xf numFmtId="165" fontId="16" fillId="0" borderId="3" xfId="1" applyNumberFormat="1" applyFont="1" applyFill="1" applyBorder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21" fillId="0" borderId="1" xfId="61" applyFont="1" applyFill="1" applyBorder="1" applyAlignment="1">
      <alignment vertical="top" wrapText="1"/>
    </xf>
    <xf numFmtId="0" fontId="23" fillId="0" borderId="0" xfId="61" applyFont="1" applyFill="1" applyAlignment="1">
      <alignment wrapText="1"/>
    </xf>
    <xf numFmtId="165" fontId="5" fillId="0" borderId="3" xfId="1" applyNumberFormat="1" applyFont="1" applyFill="1" applyBorder="1" applyAlignment="1">
      <alignment horizontal="right" vertical="center"/>
    </xf>
    <xf numFmtId="0" fontId="22" fillId="0" borderId="0" xfId="0" applyFont="1" applyFill="1" applyAlignment="1">
      <alignment horizontal="center"/>
    </xf>
    <xf numFmtId="0" fontId="25" fillId="0" borderId="0" xfId="61" applyFont="1" applyFill="1" applyAlignment="1">
      <alignment horizontal="center" wrapText="1"/>
    </xf>
    <xf numFmtId="0" fontId="19" fillId="0" borderId="5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left" vertical="top" wrapText="1"/>
    </xf>
    <xf numFmtId="0" fontId="18" fillId="0" borderId="10" xfId="1" applyFont="1" applyFill="1" applyBorder="1" applyAlignment="1">
      <alignment wrapText="1"/>
    </xf>
    <xf numFmtId="0" fontId="6" fillId="11" borderId="0" xfId="1" applyFont="1" applyFill="1" applyAlignment="1">
      <alignment horizontal="right" vertical="top" wrapTex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horizontal="center" vertical="center" wrapText="1"/>
    </xf>
    <xf numFmtId="0" fontId="19" fillId="11" borderId="3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/>
    </xf>
    <xf numFmtId="0" fontId="19" fillId="11" borderId="0" xfId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11" borderId="2" xfId="1" applyFont="1" applyFill="1" applyBorder="1" applyAlignment="1">
      <alignment horizontal="center" vertical="center"/>
    </xf>
    <xf numFmtId="0" fontId="3" fillId="11" borderId="5" xfId="1" applyFont="1" applyFill="1" applyBorder="1" applyAlignment="1">
      <alignment horizontal="center" vertical="center"/>
    </xf>
    <xf numFmtId="0" fontId="3" fillId="11" borderId="3" xfId="1" applyFont="1" applyFill="1" applyBorder="1" applyAlignment="1">
      <alignment horizontal="center" vertical="center" wrapText="1"/>
    </xf>
    <xf numFmtId="0" fontId="20" fillId="11" borderId="0" xfId="1" applyFont="1" applyFill="1" applyBorder="1" applyAlignment="1">
      <alignment horizontal="left" vertical="center" wrapText="1"/>
    </xf>
    <xf numFmtId="0" fontId="18" fillId="12" borderId="3" xfId="1" applyFont="1" applyFill="1" applyBorder="1" applyAlignment="1">
      <alignment horizontal="center" vertical="center" wrapText="1"/>
    </xf>
    <xf numFmtId="4" fontId="18" fillId="12" borderId="3" xfId="1" applyNumberFormat="1" applyFont="1" applyFill="1" applyBorder="1" applyAlignment="1">
      <alignment horizontal="center" vertical="center" wrapText="1"/>
    </xf>
    <xf numFmtId="1" fontId="18" fillId="12" borderId="3" xfId="1" applyNumberFormat="1" applyFont="1" applyFill="1" applyBorder="1" applyAlignment="1">
      <alignment horizontal="center" vertical="center" wrapText="1"/>
    </xf>
    <xf numFmtId="3" fontId="18" fillId="12" borderId="3" xfId="1" applyNumberFormat="1" applyFont="1" applyFill="1" applyBorder="1" applyAlignment="1">
      <alignment horizontal="center" vertical="center"/>
    </xf>
    <xf numFmtId="165" fontId="18" fillId="12" borderId="3" xfId="1" applyNumberFormat="1" applyFont="1" applyFill="1" applyBorder="1" applyAlignment="1">
      <alignment horizontal="center" vertical="center"/>
    </xf>
    <xf numFmtId="0" fontId="18" fillId="12" borderId="3" xfId="1" applyFont="1" applyFill="1" applyBorder="1" applyAlignment="1">
      <alignment horizontal="center" vertical="center"/>
    </xf>
    <xf numFmtId="4" fontId="18" fillId="12" borderId="3" xfId="1" applyNumberFormat="1" applyFont="1" applyFill="1" applyBorder="1" applyAlignment="1">
      <alignment horizontal="center" vertical="center"/>
    </xf>
    <xf numFmtId="0" fontId="19" fillId="12" borderId="3" xfId="1" applyFont="1" applyFill="1" applyBorder="1" applyAlignment="1">
      <alignment horizontal="center" vertical="center" wrapText="1"/>
    </xf>
    <xf numFmtId="4" fontId="19" fillId="12" borderId="3" xfId="1" applyNumberFormat="1" applyFont="1" applyFill="1" applyBorder="1" applyAlignment="1">
      <alignment horizontal="center" vertical="center" wrapText="1"/>
    </xf>
    <xf numFmtId="1" fontId="19" fillId="12" borderId="3" xfId="1" applyNumberFormat="1" applyFont="1" applyFill="1" applyBorder="1" applyAlignment="1">
      <alignment horizontal="center" vertical="center" wrapText="1"/>
    </xf>
    <xf numFmtId="3" fontId="19" fillId="12" borderId="3" xfId="1" applyNumberFormat="1" applyFont="1" applyFill="1" applyBorder="1" applyAlignment="1">
      <alignment horizontal="center" vertical="center" wrapText="1"/>
    </xf>
  </cellXfs>
  <cellStyles count="62">
    <cellStyle name="Excel Built-in Normal" xfId="2"/>
    <cellStyle name="Normal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10" xfId="17"/>
    <cellStyle name="Обычный 11" xfId="18"/>
    <cellStyle name="Обычный 12" xfId="19"/>
    <cellStyle name="Обычный 13" xfId="20"/>
    <cellStyle name="Обычный 14" xfId="21"/>
    <cellStyle name="Обычный 15" xfId="22"/>
    <cellStyle name="Обычный 16" xfId="23"/>
    <cellStyle name="Обычный 17" xfId="24"/>
    <cellStyle name="Обычный 18" xfId="25"/>
    <cellStyle name="Обычный 19" xfId="26"/>
    <cellStyle name="Обычный 2" xfId="27"/>
    <cellStyle name="Обычный 2 2" xfId="28"/>
    <cellStyle name="Обычный 2 3" xfId="61"/>
    <cellStyle name="Обычный 20" xfId="29"/>
    <cellStyle name="Обычный 21" xfId="30"/>
    <cellStyle name="Обычный 22" xfId="31"/>
    <cellStyle name="Обычный 23" xfId="32"/>
    <cellStyle name="Обычный 24" xfId="33"/>
    <cellStyle name="Обычный 25" xfId="34"/>
    <cellStyle name="Обычный 26" xfId="35"/>
    <cellStyle name="Обычный 27" xfId="36"/>
    <cellStyle name="Обычный 28" xfId="37"/>
    <cellStyle name="Обычный 29" xfId="38"/>
    <cellStyle name="Обычный 3" xfId="1"/>
    <cellStyle name="Обычный 3 2" xfId="39"/>
    <cellStyle name="Обычный 30" xfId="40"/>
    <cellStyle name="Обычный 31" xfId="41"/>
    <cellStyle name="Обычный 4" xfId="42"/>
    <cellStyle name="Обычный 4 2" xfId="43"/>
    <cellStyle name="Обычный 5" xfId="44"/>
    <cellStyle name="Обычный 6" xfId="45"/>
    <cellStyle name="Обычный 7" xfId="46"/>
    <cellStyle name="Обычный 8" xfId="47"/>
    <cellStyle name="Обычный 9" xfId="48"/>
    <cellStyle name="Отдельная ячейка" xfId="49"/>
    <cellStyle name="Отдельная ячейка - константа" xfId="50"/>
    <cellStyle name="Отдельная ячейка - константа [печать]" xfId="51"/>
    <cellStyle name="Отдельная ячейка [печать]" xfId="52"/>
    <cellStyle name="Отдельная ячейка-результат" xfId="53"/>
    <cellStyle name="Отдельная ячейка-результат [печать]" xfId="54"/>
    <cellStyle name="Процентный 2" xfId="55"/>
    <cellStyle name="Свойства элементов измерения" xfId="56"/>
    <cellStyle name="Свойства элементов измерения [печать]" xfId="57"/>
    <cellStyle name="Финансовый 2" xfId="58"/>
    <cellStyle name="Элементы осей" xfId="59"/>
    <cellStyle name="Элементы осей [печать]" xfId="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&#1057;&#1042;&#1054;&#1044;%20&#1084;&#1086;&#1085;&#1080;&#1090;&#1086;&#1088;&#1080;&#1085;&#1075;%202018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0%20-%20&#1088;&#1072;&#1089;&#1096;&#1080;&#1092;&#1088;&#1086;&#1074;&#1082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того"/>
      <sheetName val="800"/>
      <sheetName val="801"/>
      <sheetName val="802"/>
      <sheetName val="803"/>
      <sheetName val="804"/>
      <sheetName val="805"/>
      <sheetName val="806"/>
      <sheetName val="810"/>
      <sheetName val="811"/>
      <sheetName val="812"/>
      <sheetName val="814"/>
      <sheetName val="816"/>
      <sheetName val="824"/>
      <sheetName val="825"/>
      <sheetName val="826"/>
      <sheetName val="833"/>
      <sheetName val="835"/>
      <sheetName val="Приложение1"/>
      <sheetName val="Приложение2"/>
      <sheetName val="planerka"/>
      <sheetName val="ЗАМы"/>
      <sheetName val="Приложение"/>
    </sheetNames>
    <sheetDataSet>
      <sheetData sheetId="0" refreshError="1">
        <row r="68">
          <cell r="Q68">
            <v>127019.9</v>
          </cell>
          <cell r="U68">
            <v>2031.8</v>
          </cell>
          <cell r="Y68">
            <v>126636.8</v>
          </cell>
          <cell r="AB68">
            <v>2031.8</v>
          </cell>
        </row>
        <row r="70">
          <cell r="Q70">
            <v>17498.3</v>
          </cell>
          <cell r="U70">
            <v>648.29999999999995</v>
          </cell>
          <cell r="Y70">
            <v>17361</v>
          </cell>
          <cell r="AB70">
            <v>646.5</v>
          </cell>
        </row>
        <row r="73">
          <cell r="Q73">
            <v>200360.6</v>
          </cell>
          <cell r="U73">
            <v>11928.6</v>
          </cell>
          <cell r="Y73">
            <v>174287.7</v>
          </cell>
          <cell r="AB73">
            <v>10403.200000000001</v>
          </cell>
        </row>
        <row r="74">
          <cell r="Q74">
            <v>44800.3</v>
          </cell>
          <cell r="U74">
            <v>63</v>
          </cell>
          <cell r="Y74">
            <v>42729.1</v>
          </cell>
          <cell r="AB74">
            <v>33.9</v>
          </cell>
        </row>
        <row r="106">
          <cell r="Q106">
            <v>22144.1</v>
          </cell>
          <cell r="U106">
            <v>27.6</v>
          </cell>
          <cell r="Y106">
            <v>22144.1</v>
          </cell>
          <cell r="AB106">
            <v>27.6</v>
          </cell>
        </row>
        <row r="108">
          <cell r="Y108">
            <v>253235.95</v>
          </cell>
          <cell r="AB108">
            <v>10802.86</v>
          </cell>
        </row>
        <row r="109">
          <cell r="Y109">
            <v>43647.59</v>
          </cell>
          <cell r="AB109">
            <v>734.94</v>
          </cell>
        </row>
        <row r="110">
          <cell r="Y110">
            <v>262153.86</v>
          </cell>
          <cell r="AB110">
            <v>6207.67</v>
          </cell>
        </row>
        <row r="111">
          <cell r="Y111">
            <v>150837.29999999999</v>
          </cell>
          <cell r="AB111">
            <v>2356.89</v>
          </cell>
        </row>
        <row r="112">
          <cell r="Q112">
            <v>3034.95</v>
          </cell>
          <cell r="U112">
            <v>147.63</v>
          </cell>
          <cell r="Y112">
            <v>2171.4</v>
          </cell>
          <cell r="AB112">
            <v>104.63</v>
          </cell>
        </row>
        <row r="125">
          <cell r="Q125">
            <v>4745.62</v>
          </cell>
          <cell r="U125">
            <v>1772.04</v>
          </cell>
          <cell r="Y125">
            <v>4620.62</v>
          </cell>
          <cell r="AB125">
            <v>1772.04</v>
          </cell>
        </row>
        <row r="126">
          <cell r="Q126">
            <v>59140.29</v>
          </cell>
          <cell r="U126">
            <v>5566.44</v>
          </cell>
          <cell r="Y126">
            <v>58485.59</v>
          </cell>
          <cell r="AB126">
            <v>5566.44</v>
          </cell>
        </row>
        <row r="127">
          <cell r="Q127">
            <v>161533.34</v>
          </cell>
          <cell r="U127">
            <v>407.44</v>
          </cell>
          <cell r="Y127">
            <v>161163.01</v>
          </cell>
          <cell r="AB127">
            <v>407.44</v>
          </cell>
        </row>
        <row r="128">
          <cell r="Q128">
            <v>1214.6600000000001</v>
          </cell>
          <cell r="U128" t="str">
            <v>0,00</v>
          </cell>
          <cell r="Y128">
            <v>1214.6600000000001</v>
          </cell>
          <cell r="AB128" t="str">
            <v>0,00</v>
          </cell>
        </row>
      </sheetData>
      <sheetData sheetId="1" refreshError="1"/>
      <sheetData sheetId="2" refreshError="1"/>
      <sheetData sheetId="3" refreshError="1">
        <row r="8">
          <cell r="Q8">
            <v>47213.599999999999</v>
          </cell>
          <cell r="U8">
            <v>214.95</v>
          </cell>
          <cell r="Y8">
            <v>47213.599999999999</v>
          </cell>
          <cell r="AB8">
            <v>214.95</v>
          </cell>
        </row>
        <row r="45">
          <cell r="Q45">
            <v>483941.4</v>
          </cell>
          <cell r="U45">
            <v>17636.8</v>
          </cell>
          <cell r="Y45">
            <v>457008.71</v>
          </cell>
          <cell r="AB45">
            <v>9608.7000000000007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 4-2018_зубы_"/>
    </sheetNames>
    <sheetDataSet>
      <sheetData sheetId="0" refreshError="1">
        <row r="12">
          <cell r="P12">
            <v>1887.7999999999997</v>
          </cell>
        </row>
        <row r="24">
          <cell r="V24">
            <v>242677.90270000001</v>
          </cell>
          <cell r="AD24">
            <v>11410.397299999977</v>
          </cell>
          <cell r="AL24">
            <v>55534.9</v>
          </cell>
        </row>
        <row r="25">
          <cell r="V25">
            <v>43084.432310000004</v>
          </cell>
          <cell r="AD25">
            <v>734.96768999999767</v>
          </cell>
          <cell r="AL25">
            <v>1429.3</v>
          </cell>
        </row>
        <row r="26">
          <cell r="V26">
            <v>243517.38012000002</v>
          </cell>
          <cell r="AD26">
            <v>6626.1198799999738</v>
          </cell>
          <cell r="AL26">
            <v>61877.5</v>
          </cell>
        </row>
        <row r="27">
          <cell r="V27">
            <v>152125.41534000001</v>
          </cell>
          <cell r="AD27">
            <v>2445.5846599999991</v>
          </cell>
          <cell r="AL27">
            <v>1251.5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802"/>
      <sheetName val="0100"/>
      <sheetName val="0200"/>
      <sheetName val="0300"/>
      <sheetName val="0400"/>
      <sheetName val="0500"/>
      <sheetName val="0600"/>
      <sheetName val="0700"/>
      <sheetName val="0800"/>
      <sheetName val="0900"/>
      <sheetName val="1000"/>
      <sheetName val="1100"/>
      <sheetName val="12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O6">
            <v>1111.3900000000001</v>
          </cell>
        </row>
        <row r="185">
          <cell r="Q185">
            <v>5857.7</v>
          </cell>
          <cell r="U185" t="str">
            <v>0,00</v>
          </cell>
          <cell r="Y185">
            <v>5857.7</v>
          </cell>
          <cell r="AB185" t="str">
            <v>0,00</v>
          </cell>
        </row>
        <row r="195">
          <cell r="Q195">
            <v>28144.6</v>
          </cell>
          <cell r="U195">
            <v>1626.8</v>
          </cell>
          <cell r="Y195">
            <v>28025.7</v>
          </cell>
          <cell r="AB195">
            <v>1626.8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R62"/>
  <sheetViews>
    <sheetView tabSelected="1" zoomScaleSheetLayoutView="70" workbookViewId="0">
      <selection activeCell="A35" sqref="A35:A37"/>
    </sheetView>
  </sheetViews>
  <sheetFormatPr defaultColWidth="9.140625" defaultRowHeight="12.75"/>
  <cols>
    <col min="1" max="1" width="49.140625" style="6" customWidth="1"/>
    <col min="2" max="2" width="20.28515625" style="6" customWidth="1"/>
    <col min="3" max="3" width="18.140625" style="6" customWidth="1"/>
    <col min="4" max="4" width="19.42578125" style="6" customWidth="1"/>
    <col min="5" max="5" width="17.85546875" style="6" customWidth="1"/>
    <col min="6" max="6" width="16" style="3" customWidth="1"/>
    <col min="7" max="7" width="14.5703125" style="6" customWidth="1"/>
    <col min="8" max="8" width="15.5703125" style="6" customWidth="1"/>
    <col min="9" max="9" width="13.140625" style="3" customWidth="1"/>
    <col min="10" max="10" width="14.5703125" style="6" customWidth="1"/>
    <col min="11" max="11" width="9.5703125" style="3" bestFit="1" customWidth="1"/>
    <col min="12" max="12" width="9.140625" style="3"/>
    <col min="13" max="13" width="19.5703125" style="3" customWidth="1"/>
    <col min="14" max="16384" width="9.140625" style="3"/>
  </cols>
  <sheetData>
    <row r="1" spans="1:10" ht="69" customHeight="1">
      <c r="A1" s="27"/>
      <c r="B1" s="43"/>
      <c r="C1" s="43"/>
      <c r="D1" s="73" t="s">
        <v>40</v>
      </c>
      <c r="E1" s="73"/>
      <c r="F1" s="73"/>
      <c r="G1" s="73"/>
      <c r="H1" s="73"/>
      <c r="I1" s="73"/>
      <c r="J1" s="73"/>
    </row>
    <row r="2" spans="1:10" ht="42.75" customHeight="1">
      <c r="A2" s="80" t="s">
        <v>41</v>
      </c>
      <c r="B2" s="80"/>
      <c r="C2" s="80"/>
      <c r="D2" s="80"/>
      <c r="E2" s="80"/>
      <c r="F2" s="80"/>
      <c r="G2" s="80"/>
      <c r="H2" s="80"/>
      <c r="I2" s="80"/>
      <c r="J2" s="80"/>
    </row>
    <row r="3" spans="1:10" ht="13.9" customHeight="1">
      <c r="A3" s="28"/>
      <c r="B3" s="44"/>
      <c r="C3" s="44"/>
      <c r="D3" s="44"/>
      <c r="E3" s="44"/>
      <c r="F3" s="28"/>
      <c r="G3" s="44"/>
      <c r="H3" s="44"/>
      <c r="I3" s="28"/>
      <c r="J3" s="44"/>
    </row>
    <row r="4" spans="1:10" ht="156.75" hidden="1" customHeight="1">
      <c r="A4" s="83" t="s">
        <v>0</v>
      </c>
      <c r="B4" s="45"/>
      <c r="C4" s="45"/>
      <c r="D4" s="58"/>
      <c r="E4" s="58"/>
      <c r="F4" s="85" t="s">
        <v>23</v>
      </c>
      <c r="G4" s="85"/>
      <c r="H4" s="58"/>
      <c r="I4" s="29"/>
      <c r="J4" s="58"/>
    </row>
    <row r="5" spans="1:10" ht="69" hidden="1" customHeight="1">
      <c r="A5" s="84"/>
      <c r="B5" s="46"/>
      <c r="C5" s="46"/>
      <c r="D5" s="59"/>
      <c r="E5" s="59"/>
      <c r="F5" s="30" t="s">
        <v>1</v>
      </c>
      <c r="G5" s="59" t="s">
        <v>2</v>
      </c>
      <c r="H5" s="59"/>
      <c r="I5" s="30"/>
      <c r="J5" s="59"/>
    </row>
    <row r="6" spans="1:10" hidden="1">
      <c r="A6" s="31">
        <v>1</v>
      </c>
      <c r="B6" s="47"/>
      <c r="C6" s="47"/>
      <c r="D6" s="47"/>
      <c r="E6" s="47"/>
      <c r="F6" s="31">
        <v>3</v>
      </c>
      <c r="G6" s="47">
        <v>4</v>
      </c>
      <c r="H6" s="47"/>
      <c r="I6" s="31"/>
      <c r="J6" s="47"/>
    </row>
    <row r="7" spans="1:10" ht="34.5" hidden="1" customHeight="1">
      <c r="A7" s="32" t="s">
        <v>3</v>
      </c>
      <c r="B7" s="48"/>
      <c r="C7" s="48"/>
      <c r="D7" s="60"/>
      <c r="E7" s="60"/>
      <c r="F7" s="33" t="s">
        <v>4</v>
      </c>
      <c r="G7" s="60" t="s">
        <v>4</v>
      </c>
      <c r="H7" s="60"/>
      <c r="I7" s="33"/>
      <c r="J7" s="60"/>
    </row>
    <row r="8" spans="1:10" ht="32.25" hidden="1" customHeight="1">
      <c r="A8" s="32" t="s">
        <v>5</v>
      </c>
      <c r="B8" s="48"/>
      <c r="C8" s="48"/>
      <c r="D8" s="60"/>
      <c r="E8" s="60"/>
      <c r="F8" s="33" t="s">
        <v>4</v>
      </c>
      <c r="G8" s="60" t="s">
        <v>4</v>
      </c>
      <c r="H8" s="60"/>
      <c r="I8" s="33"/>
      <c r="J8" s="60"/>
    </row>
    <row r="9" spans="1:10" ht="32.25" hidden="1" customHeight="1">
      <c r="A9" s="32" t="s">
        <v>25</v>
      </c>
      <c r="B9" s="48"/>
      <c r="C9" s="48"/>
      <c r="D9" s="60"/>
      <c r="E9" s="60"/>
      <c r="F9" s="33" t="s">
        <v>4</v>
      </c>
      <c r="G9" s="60" t="s">
        <v>4</v>
      </c>
      <c r="H9" s="60"/>
      <c r="I9" s="33"/>
      <c r="J9" s="60"/>
    </row>
    <row r="10" spans="1:10" ht="32.25" hidden="1" customHeight="1">
      <c r="A10" s="32" t="s">
        <v>24</v>
      </c>
      <c r="B10" s="48"/>
      <c r="C10" s="48"/>
      <c r="D10" s="60"/>
      <c r="E10" s="60"/>
      <c r="F10" s="33" t="s">
        <v>4</v>
      </c>
      <c r="G10" s="60" t="s">
        <v>4</v>
      </c>
      <c r="H10" s="60"/>
      <c r="I10" s="33"/>
      <c r="J10" s="60"/>
    </row>
    <row r="11" spans="1:10" ht="30" hidden="1" customHeight="1">
      <c r="A11" s="32" t="s">
        <v>6</v>
      </c>
      <c r="B11" s="48"/>
      <c r="C11" s="48"/>
      <c r="D11" s="61"/>
      <c r="E11" s="61"/>
      <c r="F11" s="34">
        <f>F12+F15+F16+F19+F20</f>
        <v>4367186.5000000009</v>
      </c>
      <c r="G11" s="61">
        <f>G12+G15+G16+G19+G20</f>
        <v>4308322.7</v>
      </c>
      <c r="H11" s="61"/>
      <c r="I11" s="34"/>
      <c r="J11" s="61"/>
    </row>
    <row r="12" spans="1:10" ht="33.75" hidden="1" customHeight="1">
      <c r="A12" s="35" t="s">
        <v>7</v>
      </c>
      <c r="B12" s="49"/>
      <c r="C12" s="49"/>
      <c r="D12" s="61"/>
      <c r="E12" s="61"/>
      <c r="F12" s="34">
        <f t="shared" ref="F12:G12" si="0">F13+F14</f>
        <v>2256584.7000000002</v>
      </c>
      <c r="G12" s="61">
        <f t="shared" si="0"/>
        <v>2245926.6</v>
      </c>
      <c r="H12" s="61"/>
      <c r="I12" s="34"/>
      <c r="J12" s="61"/>
    </row>
    <row r="13" spans="1:10" ht="15" hidden="1">
      <c r="A13" s="35" t="s">
        <v>20</v>
      </c>
      <c r="B13" s="49"/>
      <c r="C13" s="49"/>
      <c r="D13" s="61"/>
      <c r="E13" s="61"/>
      <c r="F13" s="36">
        <f>[1]Итого!$Q$68+[1]Итого!$U$68</f>
        <v>129051.7</v>
      </c>
      <c r="G13" s="67">
        <f>[1]Итого!$Y$68+[1]Итого!$AB$68</f>
        <v>128668.6</v>
      </c>
      <c r="H13" s="67"/>
      <c r="I13" s="36"/>
      <c r="J13" s="67"/>
    </row>
    <row r="14" spans="1:10" ht="15" hidden="1">
      <c r="A14" s="35" t="s">
        <v>21</v>
      </c>
      <c r="B14" s="49"/>
      <c r="C14" s="49"/>
      <c r="D14" s="61"/>
      <c r="E14" s="61"/>
      <c r="F14" s="36">
        <v>2127533</v>
      </c>
      <c r="G14" s="67">
        <v>2117258</v>
      </c>
      <c r="H14" s="67"/>
      <c r="I14" s="36"/>
      <c r="J14" s="67"/>
    </row>
    <row r="15" spans="1:10" ht="30" hidden="1" customHeight="1">
      <c r="A15" s="37" t="s">
        <v>8</v>
      </c>
      <c r="B15" s="50"/>
      <c r="C15" s="50"/>
      <c r="D15" s="61"/>
      <c r="E15" s="61"/>
      <c r="F15" s="36">
        <v>1356202</v>
      </c>
      <c r="G15" s="67">
        <v>1348374</v>
      </c>
      <c r="H15" s="67"/>
      <c r="I15" s="36"/>
      <c r="J15" s="67"/>
    </row>
    <row r="16" spans="1:10" ht="25.5" hidden="1">
      <c r="A16" s="37" t="s">
        <v>9</v>
      </c>
      <c r="B16" s="50"/>
      <c r="C16" s="50"/>
      <c r="D16" s="61"/>
      <c r="E16" s="61"/>
      <c r="F16" s="34">
        <f>F17+F18</f>
        <v>475075.6</v>
      </c>
      <c r="G16" s="61">
        <f>G17+G18</f>
        <v>464396.5</v>
      </c>
      <c r="H16" s="61"/>
      <c r="I16" s="34"/>
      <c r="J16" s="61"/>
    </row>
    <row r="17" spans="1:13" ht="15" hidden="1">
      <c r="A17" s="35" t="s">
        <v>20</v>
      </c>
      <c r="B17" s="49"/>
      <c r="C17" s="49"/>
      <c r="D17" s="61"/>
      <c r="E17" s="61"/>
      <c r="F17" s="36">
        <f>[1]Итого!$Q$70+[1]Итого!$U$70</f>
        <v>18146.599999999999</v>
      </c>
      <c r="G17" s="67">
        <f>[1]Итого!$Y$70+[1]Итого!$AB$70</f>
        <v>18007.5</v>
      </c>
      <c r="H17" s="67"/>
      <c r="I17" s="36"/>
      <c r="J17" s="67"/>
    </row>
    <row r="18" spans="1:13" ht="15" hidden="1">
      <c r="A18" s="35" t="s">
        <v>21</v>
      </c>
      <c r="B18" s="49"/>
      <c r="C18" s="49"/>
      <c r="D18" s="61"/>
      <c r="E18" s="61"/>
      <c r="F18" s="36">
        <v>456929</v>
      </c>
      <c r="G18" s="67">
        <v>446389</v>
      </c>
      <c r="H18" s="67"/>
      <c r="I18" s="36"/>
      <c r="J18" s="67"/>
    </row>
    <row r="19" spans="1:13" ht="32.25" hidden="1" customHeight="1">
      <c r="A19" s="37" t="s">
        <v>10</v>
      </c>
      <c r="B19" s="50"/>
      <c r="C19" s="50"/>
      <c r="D19" s="61"/>
      <c r="E19" s="61"/>
      <c r="F19" s="34">
        <f>[1]Итого!$Q$73+[1]Итого!$Q$74+[1]Итого!$U$73+[1]Итого!$U$74</f>
        <v>257152.50000000003</v>
      </c>
      <c r="G19" s="61">
        <f>[1]Итого!$Y$73+[1]Итого!$Y$74+[1]Итого!$AB$73+[1]Итого!$AB$74</f>
        <v>227453.90000000002</v>
      </c>
      <c r="H19" s="61"/>
      <c r="I19" s="34"/>
      <c r="J19" s="61"/>
    </row>
    <row r="20" spans="1:13" ht="17.25" hidden="1" customHeight="1">
      <c r="A20" s="38" t="s">
        <v>11</v>
      </c>
      <c r="B20" s="51"/>
      <c r="C20" s="51"/>
      <c r="D20" s="61"/>
      <c r="E20" s="61"/>
      <c r="F20" s="34">
        <f>[1]Итого!$Q$106+[1]Итого!$U$106</f>
        <v>22171.699999999997</v>
      </c>
      <c r="G20" s="61">
        <f>[1]Итого!$Y$106+[1]Итого!$AB$106</f>
        <v>22171.699999999997</v>
      </c>
      <c r="H20" s="61"/>
      <c r="I20" s="34"/>
      <c r="J20" s="61"/>
    </row>
    <row r="21" spans="1:13" ht="32.25" hidden="1" customHeight="1">
      <c r="A21" s="32" t="s">
        <v>12</v>
      </c>
      <c r="B21" s="48"/>
      <c r="C21" s="48"/>
      <c r="D21" s="61"/>
      <c r="E21" s="61"/>
      <c r="F21" s="34">
        <f>F22+F23+F24</f>
        <v>1055880.57</v>
      </c>
      <c r="G21" s="61">
        <f>G22+G23+G24</f>
        <v>961992.20000000007</v>
      </c>
      <c r="H21" s="61"/>
      <c r="I21" s="34"/>
      <c r="J21" s="61"/>
    </row>
    <row r="22" spans="1:13" ht="31.5" hidden="1" customHeight="1">
      <c r="A22" s="35" t="s">
        <v>13</v>
      </c>
      <c r="B22" s="49"/>
      <c r="C22" s="49"/>
      <c r="D22" s="61"/>
      <c r="E22" s="61"/>
      <c r="F22" s="34">
        <f>'[2]чистовик 4-2018_зубы_'!$V$24+'[2]чистовик 4-2018_зубы_'!$V$25+'[2]чистовик 4-2018_зубы_'!$AD$24+'[2]чистовик 4-2018_зубы_'!$AD$25+[1]Итого!$Q$125+[1]Итого!$U$125+'[2]чистовик 4-2018_зубы_'!$AL$24+'[2]чистовик 4-2018_зубы_'!$AL$25</f>
        <v>361389.56</v>
      </c>
      <c r="G22" s="61">
        <f>[1]Итого!$Y$108+[1]Итого!$Y$109+[1]Итого!$AB$108+[1]Итого!$AB$109+[1]Итого!$Y$125+[1]Итого!$AB$125</f>
        <v>314814</v>
      </c>
      <c r="H22" s="61"/>
      <c r="I22" s="34"/>
      <c r="J22" s="61"/>
    </row>
    <row r="23" spans="1:13" ht="17.25" hidden="1" customHeight="1">
      <c r="A23" s="37" t="s">
        <v>14</v>
      </c>
      <c r="B23" s="50"/>
      <c r="C23" s="50"/>
      <c r="D23" s="61"/>
      <c r="E23" s="61"/>
      <c r="F23" s="34">
        <f>'[2]чистовик 4-2018_зубы_'!$V$26+'[2]чистовик 4-2018_зубы_'!$AD$26+[1]Итого!$Q$126+[1]Итого!$U$126+'[2]чистовик 4-2018_зубы_'!$AL$26</f>
        <v>376727.73</v>
      </c>
      <c r="G23" s="61">
        <f>[1]Итого!$Y$110+[1]Итого!$AB$110+[1]Итого!$Y$126+[1]Итого!$AB$126</f>
        <v>332413.56</v>
      </c>
      <c r="H23" s="61"/>
      <c r="I23" s="34"/>
      <c r="J23" s="61"/>
    </row>
    <row r="24" spans="1:13" ht="25.5" hidden="1">
      <c r="A24" s="38" t="s">
        <v>15</v>
      </c>
      <c r="B24" s="51"/>
      <c r="C24" s="51"/>
      <c r="D24" s="61"/>
      <c r="E24" s="61"/>
      <c r="F24" s="34">
        <f>'[2]чистовик 4-2018_зубы_'!$V$27+'[2]чистовик 4-2018_зубы_'!$AD$27+[1]Итого!$Q$127+[1]Итого!$U$127+'[2]чистовик 4-2018_зубы_'!$AL$27</f>
        <v>317763.27999999997</v>
      </c>
      <c r="G24" s="61">
        <f>[1]Итого!$Y$111+[1]Итого!$AB$111+[1]Итого!$Y$127+[1]Итого!$AB$127</f>
        <v>314764.64</v>
      </c>
      <c r="H24" s="61"/>
      <c r="I24" s="34"/>
      <c r="J24" s="61"/>
    </row>
    <row r="25" spans="1:13" ht="16.5" hidden="1" customHeight="1">
      <c r="A25" s="32" t="s">
        <v>16</v>
      </c>
      <c r="B25" s="48"/>
      <c r="C25" s="48"/>
      <c r="D25" s="61"/>
      <c r="E25" s="61"/>
      <c r="F25" s="34">
        <f>F26</f>
        <v>950328.65000000014</v>
      </c>
      <c r="G25" s="61">
        <f>G26</f>
        <v>902277.76</v>
      </c>
      <c r="H25" s="61"/>
      <c r="I25" s="34"/>
      <c r="J25" s="61"/>
    </row>
    <row r="26" spans="1:13" ht="18.75" hidden="1" customHeight="1">
      <c r="A26" s="39" t="s">
        <v>16</v>
      </c>
      <c r="B26" s="52"/>
      <c r="C26" s="52"/>
      <c r="D26" s="61"/>
      <c r="E26" s="61"/>
      <c r="F26" s="34">
        <f t="shared" ref="F26:G26" si="1">F27+F28</f>
        <v>950328.65000000014</v>
      </c>
      <c r="G26" s="61">
        <f t="shared" si="1"/>
        <v>902277.76</v>
      </c>
      <c r="H26" s="61"/>
      <c r="I26" s="34"/>
      <c r="J26" s="61"/>
    </row>
    <row r="27" spans="1:13" ht="15" hidden="1">
      <c r="A27" s="37" t="s">
        <v>20</v>
      </c>
      <c r="B27" s="50"/>
      <c r="C27" s="50"/>
      <c r="D27" s="61"/>
      <c r="E27" s="61"/>
      <c r="F27" s="36">
        <f>'[1]802'!$Q$8+'[1]802'!$U$8+'[1]802'!$Q$45+'[1]802'!$U$45-'[3]0800'!$Q$185-'[3]0800'!$Q$195-'[3]0800'!$U$185-'[3]0800'!$U$195</f>
        <v>513377.6500000002</v>
      </c>
      <c r="G27" s="67">
        <f>'[1]802'!$Y$8+'[1]802'!$AB$8+'[1]802'!$Y$45+'[1]802'!$AB$45-'[3]0800'!$Y$185-'[3]0800'!$AB$185-'[3]0800'!$Y$195-'[3]0800'!$AB$195</f>
        <v>478535.76</v>
      </c>
      <c r="H27" s="67"/>
      <c r="I27" s="36"/>
      <c r="J27" s="67"/>
    </row>
    <row r="28" spans="1:13" ht="15" hidden="1">
      <c r="A28" s="35" t="s">
        <v>21</v>
      </c>
      <c r="B28" s="49"/>
      <c r="C28" s="49"/>
      <c r="D28" s="61"/>
      <c r="E28" s="61"/>
      <c r="F28" s="36">
        <v>436951</v>
      </c>
      <c r="G28" s="67">
        <v>423742</v>
      </c>
      <c r="H28" s="67"/>
      <c r="I28" s="36"/>
      <c r="J28" s="67"/>
    </row>
    <row r="29" spans="1:13" ht="16.5" hidden="1" customHeight="1">
      <c r="A29" s="32" t="s">
        <v>17</v>
      </c>
      <c r="B29" s="48"/>
      <c r="C29" s="48"/>
      <c r="D29" s="61"/>
      <c r="E29" s="61"/>
      <c r="F29" s="34">
        <f>F30</f>
        <v>268179.24</v>
      </c>
      <c r="G29" s="61">
        <f>G30</f>
        <v>261239.69</v>
      </c>
      <c r="H29" s="61"/>
      <c r="I29" s="34"/>
      <c r="J29" s="61"/>
      <c r="M29" s="82"/>
    </row>
    <row r="30" spans="1:13" ht="20.25" hidden="1" customHeight="1">
      <c r="A30" s="35" t="s">
        <v>17</v>
      </c>
      <c r="B30" s="49"/>
      <c r="C30" s="49"/>
      <c r="D30" s="61"/>
      <c r="E30" s="61"/>
      <c r="F30" s="34">
        <f>F31+F32</f>
        <v>268179.24</v>
      </c>
      <c r="G30" s="61">
        <f>G31+G32</f>
        <v>261239.69</v>
      </c>
      <c r="H30" s="61"/>
      <c r="I30" s="34"/>
      <c r="J30" s="61"/>
      <c r="M30" s="82"/>
    </row>
    <row r="31" spans="1:13" ht="15" hidden="1">
      <c r="A31" s="35" t="s">
        <v>20</v>
      </c>
      <c r="B31" s="49"/>
      <c r="C31" s="49"/>
      <c r="D31" s="61"/>
      <c r="E31" s="61"/>
      <c r="F31" s="36">
        <f>[1]Итого!$Q$112+[1]Итого!$U$112+[1]Итого!$Q$128+[1]Итого!$U$128</f>
        <v>4397.24</v>
      </c>
      <c r="G31" s="67">
        <f>[1]Итого!$Y$112+[1]Итого!$AB$112+[1]Итого!$Y$128+[1]Итого!$AB$128</f>
        <v>3490.6900000000005</v>
      </c>
      <c r="H31" s="67"/>
      <c r="I31" s="36"/>
      <c r="J31" s="67"/>
    </row>
    <row r="32" spans="1:13" ht="15" hidden="1">
      <c r="A32" s="35" t="s">
        <v>21</v>
      </c>
      <c r="B32" s="49"/>
      <c r="C32" s="49"/>
      <c r="D32" s="61"/>
      <c r="E32" s="61"/>
      <c r="F32" s="36">
        <v>263782</v>
      </c>
      <c r="G32" s="67">
        <v>257749</v>
      </c>
      <c r="H32" s="67"/>
      <c r="I32" s="36"/>
      <c r="J32" s="67"/>
    </row>
    <row r="33" spans="1:14" ht="30" hidden="1" customHeight="1">
      <c r="A33" s="32" t="s">
        <v>18</v>
      </c>
      <c r="B33" s="48"/>
      <c r="C33" s="48"/>
      <c r="D33" s="61"/>
      <c r="E33" s="61"/>
      <c r="F33" s="34">
        <f>F11+F21+F25+F29</f>
        <v>6641574.9600000018</v>
      </c>
      <c r="G33" s="61">
        <f>G11+G21+G25+G29</f>
        <v>6433832.3500000006</v>
      </c>
      <c r="H33" s="61"/>
      <c r="I33" s="34"/>
      <c r="J33" s="61"/>
      <c r="K33" s="4"/>
    </row>
    <row r="34" spans="1:14" s="5" customFormat="1" ht="14.25" hidden="1">
      <c r="A34" s="40" t="s">
        <v>22</v>
      </c>
      <c r="B34" s="53"/>
      <c r="C34" s="53"/>
      <c r="D34" s="62"/>
      <c r="E34" s="62"/>
      <c r="F34" s="41">
        <f>F13+F17+F19+F20+F22+F23+F24+F27+F31</f>
        <v>2000177.9600000002</v>
      </c>
      <c r="G34" s="62">
        <f>G13+G17+G19+G20+G22+G23+G24+G27+G31</f>
        <v>1840320.3499999999</v>
      </c>
      <c r="H34" s="62"/>
      <c r="I34" s="41"/>
      <c r="J34" s="62"/>
    </row>
    <row r="35" spans="1:14" s="18" customFormat="1" ht="57" customHeight="1">
      <c r="A35" s="78" t="s">
        <v>0</v>
      </c>
      <c r="B35" s="74" t="s">
        <v>32</v>
      </c>
      <c r="C35" s="75"/>
      <c r="D35" s="79" t="s">
        <v>37</v>
      </c>
      <c r="E35" s="78" t="s">
        <v>29</v>
      </c>
      <c r="F35" s="78"/>
      <c r="G35" s="78"/>
      <c r="H35" s="78" t="s">
        <v>34</v>
      </c>
      <c r="I35" s="78"/>
      <c r="J35" s="78"/>
      <c r="K35" s="81"/>
      <c r="L35" s="81"/>
      <c r="M35" s="81"/>
      <c r="N35" s="81"/>
    </row>
    <row r="36" spans="1:14" s="18" customFormat="1" ht="125.25" customHeight="1">
      <c r="A36" s="78"/>
      <c r="B36" s="76" t="s">
        <v>33</v>
      </c>
      <c r="C36" s="79" t="s">
        <v>31</v>
      </c>
      <c r="D36" s="79"/>
      <c r="E36" s="79" t="s">
        <v>30</v>
      </c>
      <c r="F36" s="78" t="s">
        <v>31</v>
      </c>
      <c r="G36" s="79" t="s">
        <v>35</v>
      </c>
      <c r="H36" s="79" t="s">
        <v>30</v>
      </c>
      <c r="I36" s="78" t="s">
        <v>31</v>
      </c>
      <c r="J36" s="79" t="s">
        <v>35</v>
      </c>
      <c r="K36" s="19"/>
      <c r="L36" s="20"/>
      <c r="M36" s="19"/>
      <c r="N36" s="20"/>
    </row>
    <row r="37" spans="1:14" s="18" customFormat="1" ht="84" customHeight="1">
      <c r="A37" s="78"/>
      <c r="B37" s="77"/>
      <c r="C37" s="79"/>
      <c r="D37" s="79"/>
      <c r="E37" s="79"/>
      <c r="F37" s="78"/>
      <c r="G37" s="79"/>
      <c r="H37" s="79"/>
      <c r="I37" s="78"/>
      <c r="J37" s="79"/>
      <c r="K37" s="19"/>
      <c r="L37" s="20"/>
      <c r="M37" s="19"/>
      <c r="N37" s="20"/>
    </row>
    <row r="38" spans="1:14" s="18" customFormat="1" ht="12.75" customHeight="1">
      <c r="A38" s="21">
        <v>1</v>
      </c>
      <c r="B38" s="54">
        <v>2</v>
      </c>
      <c r="C38" s="54">
        <v>3</v>
      </c>
      <c r="D38" s="70">
        <v>4</v>
      </c>
      <c r="E38" s="70">
        <v>5</v>
      </c>
      <c r="F38" s="21">
        <v>6</v>
      </c>
      <c r="G38" s="70">
        <v>7</v>
      </c>
      <c r="H38" s="70">
        <v>8</v>
      </c>
      <c r="I38" s="21">
        <v>9</v>
      </c>
      <c r="J38" s="70">
        <v>10</v>
      </c>
      <c r="K38" s="19"/>
      <c r="L38" s="20"/>
      <c r="M38" s="19"/>
      <c r="N38" s="20"/>
    </row>
    <row r="39" spans="1:14" s="18" customFormat="1" ht="31.5">
      <c r="A39" s="71" t="s">
        <v>43</v>
      </c>
      <c r="B39" s="87">
        <v>28</v>
      </c>
      <c r="C39" s="88">
        <f>8072.36274+2364.45191</f>
        <v>10436.81465</v>
      </c>
      <c r="D39" s="88">
        <f>I39</f>
        <v>16008.09</v>
      </c>
      <c r="E39" s="89">
        <f>B39</f>
        <v>28</v>
      </c>
      <c r="F39" s="88">
        <f>12295+3713.09</f>
        <v>16008.09</v>
      </c>
      <c r="G39" s="88">
        <v>563</v>
      </c>
      <c r="H39" s="90">
        <f>E39</f>
        <v>28</v>
      </c>
      <c r="I39" s="91">
        <f>F39</f>
        <v>16008.09</v>
      </c>
      <c r="J39" s="91">
        <f>G39</f>
        <v>563</v>
      </c>
      <c r="K39" s="19"/>
      <c r="L39" s="20"/>
      <c r="M39" s="19"/>
      <c r="N39" s="20"/>
    </row>
    <row r="40" spans="1:14" s="18" customFormat="1" ht="24.75" customHeight="1">
      <c r="A40" s="71" t="s">
        <v>44</v>
      </c>
      <c r="B40" s="87">
        <f>14+31</f>
        <v>45</v>
      </c>
      <c r="C40" s="88">
        <f>9570.77105+2978.15099</f>
        <v>12548.922039999999</v>
      </c>
      <c r="D40" s="88">
        <f t="shared" ref="D40:D43" si="2">I40</f>
        <v>14754.944679999999</v>
      </c>
      <c r="E40" s="89">
        <f t="shared" ref="E40:E43" si="3">B40</f>
        <v>45</v>
      </c>
      <c r="F40" s="88">
        <f>11644.4214+3110.52328</f>
        <v>14754.944679999999</v>
      </c>
      <c r="G40" s="88">
        <v>1154</v>
      </c>
      <c r="H40" s="90">
        <f t="shared" ref="H40:H42" si="4">E40</f>
        <v>45</v>
      </c>
      <c r="I40" s="91">
        <f t="shared" ref="I40:I41" si="5">F40</f>
        <v>14754.944679999999</v>
      </c>
      <c r="J40" s="91">
        <f t="shared" ref="J40:J42" si="6">G40</f>
        <v>1154</v>
      </c>
      <c r="K40" s="19"/>
      <c r="L40" s="20"/>
      <c r="M40" s="19"/>
      <c r="N40" s="20"/>
    </row>
    <row r="41" spans="1:14" s="43" customFormat="1" ht="30" customHeight="1">
      <c r="A41" s="72" t="s">
        <v>27</v>
      </c>
      <c r="B41" s="92">
        <v>9</v>
      </c>
      <c r="C41" s="93">
        <v>4866.78</v>
      </c>
      <c r="D41" s="88">
        <f t="shared" si="2"/>
        <v>7037.7619999999997</v>
      </c>
      <c r="E41" s="89">
        <f t="shared" si="3"/>
        <v>9</v>
      </c>
      <c r="F41" s="93">
        <f>5864+1173.762</f>
        <v>7037.7619999999997</v>
      </c>
      <c r="G41" s="88">
        <v>0</v>
      </c>
      <c r="H41" s="90">
        <f t="shared" si="4"/>
        <v>9</v>
      </c>
      <c r="I41" s="91">
        <f t="shared" si="5"/>
        <v>7037.7619999999997</v>
      </c>
      <c r="J41" s="91">
        <f t="shared" si="6"/>
        <v>0</v>
      </c>
    </row>
    <row r="42" spans="1:14" s="18" customFormat="1" ht="36.75" customHeight="1">
      <c r="A42" s="72" t="s">
        <v>28</v>
      </c>
      <c r="B42" s="87">
        <v>172</v>
      </c>
      <c r="C42" s="88">
        <f>C44-C43-C40-C39-C41</f>
        <v>36575.112560000009</v>
      </c>
      <c r="D42" s="88">
        <f t="shared" si="2"/>
        <v>62277.86765</v>
      </c>
      <c r="E42" s="89">
        <f t="shared" si="3"/>
        <v>172</v>
      </c>
      <c r="F42" s="88">
        <f>F44-F43-F40-F39-F41</f>
        <v>57655.86765</v>
      </c>
      <c r="G42" s="88">
        <v>14317</v>
      </c>
      <c r="H42" s="90">
        <f t="shared" si="4"/>
        <v>172</v>
      </c>
      <c r="I42" s="88">
        <f>I44-I43-I40-I39-I41</f>
        <v>62277.86765</v>
      </c>
      <c r="J42" s="91">
        <f t="shared" si="6"/>
        <v>14317</v>
      </c>
      <c r="K42" s="22"/>
    </row>
    <row r="43" spans="1:14" s="18" customFormat="1" ht="27.75">
      <c r="A43" s="72" t="s">
        <v>45</v>
      </c>
      <c r="B43" s="92">
        <f>26+8-1</f>
        <v>33</v>
      </c>
      <c r="C43" s="93">
        <f>14023.66117+4715.67662</f>
        <v>18739.337789999998</v>
      </c>
      <c r="D43" s="88">
        <f t="shared" si="2"/>
        <v>25394.191319999998</v>
      </c>
      <c r="E43" s="89">
        <f t="shared" si="3"/>
        <v>33</v>
      </c>
      <c r="F43" s="93">
        <f>17940.80004+5088.39128</f>
        <v>23029.191319999998</v>
      </c>
      <c r="G43" s="88">
        <v>1145</v>
      </c>
      <c r="H43" s="90">
        <f t="shared" ref="H43" si="7">E43</f>
        <v>33</v>
      </c>
      <c r="I43" s="91">
        <f>F43+2365</f>
        <v>25394.191319999998</v>
      </c>
      <c r="J43" s="91">
        <f t="shared" ref="J43" si="8">G43</f>
        <v>1145</v>
      </c>
      <c r="K43" s="22"/>
    </row>
    <row r="44" spans="1:14" s="18" customFormat="1" ht="15.75">
      <c r="A44" s="23" t="s">
        <v>42</v>
      </c>
      <c r="B44" s="94">
        <f>SUM(B39:B43)</f>
        <v>287</v>
      </c>
      <c r="C44" s="95">
        <v>83166.967040000003</v>
      </c>
      <c r="D44" s="95">
        <f>SUM(D39:D43)</f>
        <v>125472.85565</v>
      </c>
      <c r="E44" s="96">
        <f>SUM(E39:E43)</f>
        <v>287</v>
      </c>
      <c r="F44" s="95">
        <v>118485.85565</v>
      </c>
      <c r="G44" s="95">
        <f>SUM(G39:G43)</f>
        <v>17179</v>
      </c>
      <c r="H44" s="97">
        <f>SUM(H39:H43)</f>
        <v>287</v>
      </c>
      <c r="I44" s="95">
        <v>125472.85565</v>
      </c>
      <c r="J44" s="95">
        <f>SUM(J39:J43)</f>
        <v>17179</v>
      </c>
      <c r="K44" s="22"/>
    </row>
    <row r="45" spans="1:14" ht="15" hidden="1" customHeight="1">
      <c r="A45" s="7" t="s">
        <v>19</v>
      </c>
      <c r="B45" s="7"/>
      <c r="C45" s="7"/>
      <c r="D45" s="63"/>
      <c r="E45" s="63"/>
      <c r="F45" s="2"/>
      <c r="G45" s="63"/>
      <c r="H45" s="63"/>
      <c r="I45" s="9"/>
      <c r="J45" s="63"/>
    </row>
    <row r="46" spans="1:14">
      <c r="A46" s="86" t="s">
        <v>36</v>
      </c>
      <c r="B46" s="86"/>
      <c r="C46" s="86"/>
      <c r="D46" s="86"/>
      <c r="E46" s="86"/>
      <c r="F46" s="86"/>
      <c r="G46" s="86"/>
      <c r="H46" s="86"/>
      <c r="I46" s="86"/>
      <c r="J46" s="86"/>
    </row>
    <row r="47" spans="1:14" ht="33" customHeight="1">
      <c r="A47" s="86" t="s">
        <v>38</v>
      </c>
      <c r="B47" s="86"/>
      <c r="C47" s="86"/>
      <c r="D47" s="86"/>
      <c r="E47" s="86"/>
      <c r="F47" s="86"/>
      <c r="G47" s="86"/>
      <c r="H47" s="86"/>
      <c r="I47" s="86"/>
      <c r="J47" s="86"/>
    </row>
    <row r="48" spans="1:14" ht="30.75" customHeight="1">
      <c r="A48" s="86" t="s">
        <v>39</v>
      </c>
      <c r="B48" s="86"/>
      <c r="C48" s="86"/>
      <c r="D48" s="86"/>
      <c r="E48" s="86"/>
      <c r="F48" s="86"/>
      <c r="G48" s="86"/>
      <c r="H48" s="86"/>
      <c r="I48" s="86"/>
      <c r="J48" s="86"/>
    </row>
    <row r="49" spans="1:44" ht="15">
      <c r="A49" s="24"/>
      <c r="B49" s="55"/>
      <c r="C49" s="55"/>
      <c r="D49" s="64"/>
      <c r="E49" s="64"/>
      <c r="F49" s="26"/>
      <c r="G49" s="64"/>
      <c r="H49" s="64"/>
      <c r="I49" s="25"/>
      <c r="J49" s="64"/>
    </row>
    <row r="50" spans="1:44" ht="33" customHeight="1">
      <c r="A50" s="16" t="s">
        <v>46</v>
      </c>
      <c r="B50" s="56"/>
      <c r="C50" s="56"/>
      <c r="D50" s="65"/>
      <c r="E50" s="65"/>
      <c r="F50" s="17"/>
      <c r="G50" s="65"/>
      <c r="H50" s="65"/>
      <c r="I50" s="17"/>
      <c r="J50" s="68" t="s">
        <v>48</v>
      </c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0"/>
      <c r="AL50" s="10"/>
      <c r="AM50" s="10"/>
      <c r="AN50" s="10"/>
      <c r="AO50" s="10"/>
      <c r="AP50" s="10"/>
      <c r="AQ50" s="10"/>
      <c r="AR50" s="11" t="s">
        <v>26</v>
      </c>
    </row>
    <row r="51" spans="1:44" ht="14.25" customHeight="1">
      <c r="A51" s="12"/>
      <c r="B51" s="42"/>
      <c r="C51" s="42"/>
      <c r="D51" s="66"/>
      <c r="E51" s="66"/>
      <c r="F51" s="13"/>
      <c r="G51" s="66"/>
      <c r="H51" s="66"/>
      <c r="I51" s="13"/>
      <c r="J51" s="69" t="s">
        <v>26</v>
      </c>
      <c r="K51" s="13"/>
      <c r="L51" s="14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</row>
    <row r="52" spans="1:44" ht="15.75" customHeight="1">
      <c r="A52" s="42" t="s">
        <v>47</v>
      </c>
      <c r="B52" s="42"/>
      <c r="C52" s="42"/>
      <c r="D52" s="42"/>
      <c r="E52" s="42"/>
      <c r="F52" s="13"/>
      <c r="G52" s="66"/>
      <c r="H52" s="66"/>
      <c r="I52" s="13"/>
      <c r="J52" s="66"/>
      <c r="K52" s="13"/>
      <c r="L52" s="14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</row>
    <row r="53" spans="1:44" ht="15.75" customHeight="1">
      <c r="A53" s="15"/>
      <c r="B53" s="57"/>
      <c r="C53" s="57"/>
      <c r="D53" s="57"/>
      <c r="E53" s="57"/>
      <c r="F53" s="13"/>
      <c r="G53" s="66"/>
      <c r="H53" s="66"/>
      <c r="I53" s="13"/>
      <c r="J53" s="66"/>
      <c r="K53" s="13"/>
      <c r="L53" s="14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</row>
    <row r="54" spans="1:44">
      <c r="A54" s="1"/>
      <c r="B54" s="1"/>
      <c r="C54" s="1"/>
      <c r="D54" s="1"/>
      <c r="E54" s="1"/>
      <c r="F54" s="8"/>
      <c r="G54" s="1"/>
      <c r="H54" s="1"/>
      <c r="I54" s="8"/>
      <c r="J54" s="1"/>
    </row>
    <row r="55" spans="1:44">
      <c r="A55" s="1"/>
      <c r="B55" s="1"/>
      <c r="C55" s="1"/>
      <c r="D55" s="1"/>
      <c r="E55" s="1"/>
      <c r="F55" s="8"/>
      <c r="G55" s="1"/>
      <c r="H55" s="1"/>
      <c r="I55" s="8"/>
      <c r="J55" s="1"/>
    </row>
    <row r="56" spans="1:44">
      <c r="A56" s="1"/>
      <c r="B56" s="1"/>
      <c r="C56" s="1"/>
      <c r="D56" s="1"/>
      <c r="E56" s="1"/>
      <c r="F56" s="8"/>
      <c r="G56" s="1"/>
      <c r="H56" s="1"/>
      <c r="I56" s="8"/>
      <c r="J56" s="1"/>
    </row>
    <row r="57" spans="1:44">
      <c r="A57" s="1"/>
      <c r="B57" s="1"/>
      <c r="C57" s="1"/>
      <c r="D57" s="1"/>
      <c r="E57" s="1"/>
      <c r="F57" s="8"/>
      <c r="G57" s="1"/>
      <c r="H57" s="1"/>
      <c r="I57" s="8"/>
      <c r="J57" s="1"/>
    </row>
    <row r="58" spans="1:44">
      <c r="A58" s="1"/>
      <c r="B58" s="1"/>
      <c r="C58" s="1"/>
      <c r="D58" s="1"/>
      <c r="E58" s="1"/>
      <c r="F58" s="8"/>
      <c r="G58" s="1"/>
      <c r="H58" s="1"/>
      <c r="I58" s="8"/>
      <c r="J58" s="1"/>
    </row>
    <row r="59" spans="1:44">
      <c r="A59" s="1"/>
      <c r="B59" s="1"/>
      <c r="C59" s="1"/>
      <c r="D59" s="1"/>
      <c r="E59" s="1"/>
      <c r="F59" s="8"/>
      <c r="G59" s="1"/>
      <c r="H59" s="1"/>
      <c r="I59" s="8"/>
      <c r="J59" s="1"/>
    </row>
    <row r="60" spans="1:44">
      <c r="A60" s="1"/>
      <c r="B60" s="1"/>
      <c r="C60" s="1"/>
      <c r="D60" s="1"/>
      <c r="E60" s="1"/>
      <c r="F60" s="8"/>
      <c r="G60" s="1"/>
      <c r="H60" s="1"/>
      <c r="I60" s="8"/>
      <c r="J60" s="1"/>
    </row>
    <row r="61" spans="1:44">
      <c r="A61" s="1"/>
      <c r="B61" s="1"/>
      <c r="C61" s="1"/>
      <c r="D61" s="1"/>
      <c r="E61" s="1"/>
      <c r="F61" s="8"/>
      <c r="G61" s="1"/>
      <c r="H61" s="1"/>
      <c r="I61" s="8"/>
      <c r="J61" s="1"/>
    </row>
    <row r="62" spans="1:44">
      <c r="A62" s="1"/>
      <c r="B62" s="1"/>
      <c r="C62" s="1"/>
      <c r="D62" s="1"/>
      <c r="E62" s="1"/>
      <c r="F62" s="8"/>
      <c r="G62" s="1"/>
      <c r="H62" s="1"/>
      <c r="I62" s="8"/>
      <c r="J62" s="1"/>
    </row>
  </sheetData>
  <mergeCells count="23">
    <mergeCell ref="M35:N35"/>
    <mergeCell ref="M29:M30"/>
    <mergeCell ref="A4:A5"/>
    <mergeCell ref="F4:G4"/>
    <mergeCell ref="A48:J48"/>
    <mergeCell ref="A47:J47"/>
    <mergeCell ref="K35:L35"/>
    <mergeCell ref="A35:A37"/>
    <mergeCell ref="A46:J46"/>
    <mergeCell ref="D1:J1"/>
    <mergeCell ref="B35:C35"/>
    <mergeCell ref="B36:B37"/>
    <mergeCell ref="I36:I37"/>
    <mergeCell ref="J36:J37"/>
    <mergeCell ref="D35:D37"/>
    <mergeCell ref="E35:G35"/>
    <mergeCell ref="E36:E37"/>
    <mergeCell ref="H36:H37"/>
    <mergeCell ref="H35:J35"/>
    <mergeCell ref="F36:F37"/>
    <mergeCell ref="G36:G37"/>
    <mergeCell ref="C36:C37"/>
    <mergeCell ref="A2:J2"/>
  </mergeCells>
  <printOptions horizontalCentered="1"/>
  <pageMargins left="3.937007874015748E-2" right="3.937007874015748E-2" top="0.55118110236220474" bottom="0.19685039370078741" header="0.15748031496062992" footer="0.15748031496062992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Luzgina</dc:creator>
  <cp:lastModifiedBy>fo-09</cp:lastModifiedBy>
  <cp:lastPrinted>2021-10-16T12:57:46Z</cp:lastPrinted>
  <dcterms:created xsi:type="dcterms:W3CDTF">2018-03-15T09:28:18Z</dcterms:created>
  <dcterms:modified xsi:type="dcterms:W3CDTF">2021-12-10T05:55:41Z</dcterms:modified>
</cp:coreProperties>
</file>