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5450" windowHeight="10170"/>
  </bookViews>
  <sheets>
    <sheet name="Приложение 1" sheetId="1" r:id="rId1"/>
  </sheets>
  <definedNames>
    <definedName name="_Date_">#REF!</definedName>
    <definedName name="_Otchet_Period_Source__AT_ObjectName">#REF!</definedName>
    <definedName name="_PBuh_">#REF!</definedName>
    <definedName name="_Period_">#REF!</definedName>
    <definedName name="_PRuk_">#REF!</definedName>
    <definedName name="_xlnm.Print_Titles" localSheetId="0">'Приложение 1'!$A:$A</definedName>
    <definedName name="_xlnm.Print_Area" localSheetId="0">'Приложение 1'!$A$1:$CH$25</definedName>
  </definedNames>
  <calcPr calcId="124519"/>
</workbook>
</file>

<file path=xl/calcChain.xml><?xml version="1.0" encoding="utf-8"?>
<calcChain xmlns="http://schemas.openxmlformats.org/spreadsheetml/2006/main">
  <c r="U21" i="1"/>
  <c r="T21"/>
  <c r="S21"/>
  <c r="U12"/>
  <c r="T12"/>
  <c r="S12"/>
  <c r="BB12"/>
  <c r="BB22"/>
  <c r="BA22"/>
  <c r="BB21"/>
  <c r="BA21"/>
  <c r="BB20"/>
  <c r="BA20"/>
  <c r="BB19"/>
  <c r="BA19"/>
  <c r="BB18"/>
  <c r="BA18"/>
  <c r="BB17"/>
  <c r="BA17"/>
  <c r="BB16"/>
  <c r="BA16"/>
  <c r="BB15"/>
  <c r="BA15"/>
  <c r="AF11" l="1"/>
  <c r="AF22"/>
  <c r="AF21"/>
  <c r="AF20"/>
  <c r="AC19"/>
  <c r="AF19" s="1"/>
  <c r="AF18"/>
  <c r="AF17"/>
  <c r="AF16"/>
  <c r="AF15"/>
  <c r="U22"/>
  <c r="T22"/>
  <c r="S22"/>
  <c r="R22"/>
  <c r="V22" s="1"/>
  <c r="V20"/>
  <c r="V19"/>
  <c r="V18"/>
  <c r="V17"/>
  <c r="V16"/>
  <c r="V15"/>
  <c r="V21" l="1"/>
  <c r="BH20" l="1"/>
  <c r="BH15"/>
  <c r="BI15"/>
  <c r="BH16"/>
  <c r="BI16"/>
  <c r="BH17"/>
  <c r="BI18"/>
  <c r="BH19"/>
  <c r="BI19"/>
  <c r="BI21"/>
  <c r="J12"/>
  <c r="J22" l="1"/>
  <c r="BF13" l="1"/>
  <c r="BE13"/>
  <c r="BD13"/>
  <c r="BD12"/>
  <c r="BF11"/>
  <c r="BE11"/>
  <c r="BD11"/>
  <c r="J11"/>
  <c r="I11"/>
  <c r="C22" l="1"/>
  <c r="B22" s="1"/>
  <c r="C21"/>
  <c r="B21" s="1"/>
  <c r="C20"/>
  <c r="B20" s="1"/>
  <c r="C19"/>
  <c r="B19" s="1"/>
  <c r="C18"/>
  <c r="B18" s="1"/>
  <c r="C17"/>
  <c r="B17" s="1"/>
  <c r="C16"/>
  <c r="C15"/>
  <c r="B15" s="1"/>
  <c r="L13"/>
  <c r="L11" s="1"/>
  <c r="K13"/>
  <c r="K11" s="1"/>
  <c r="J13"/>
  <c r="I13"/>
  <c r="H13"/>
  <c r="H11" s="1"/>
  <c r="G13"/>
  <c r="G11" s="1"/>
  <c r="F13"/>
  <c r="F11" s="1"/>
  <c r="E13"/>
  <c r="E11" s="1"/>
  <c r="D13"/>
  <c r="D11" s="1"/>
  <c r="C12"/>
  <c r="B12" s="1"/>
  <c r="C13" l="1"/>
  <c r="C11"/>
  <c r="B11" s="1"/>
  <c r="B16"/>
  <c r="B13" s="1"/>
  <c r="B14" l="1"/>
  <c r="BA12"/>
  <c r="BC11" l="1"/>
  <c r="BR13" l="1"/>
  <c r="BS13"/>
  <c r="BT13"/>
  <c r="BU13"/>
  <c r="BV13"/>
  <c r="BW13"/>
  <c r="BX13"/>
  <c r="BY13"/>
  <c r="BZ13"/>
  <c r="CA13"/>
  <c r="CB13"/>
  <c r="CD13"/>
  <c r="CE13"/>
  <c r="CF13"/>
  <c r="CG13"/>
  <c r="CH13"/>
  <c r="AG13"/>
  <c r="AH13"/>
  <c r="AI13"/>
  <c r="AJ13"/>
  <c r="AK13"/>
  <c r="AF12" l="1"/>
  <c r="AA12"/>
  <c r="V12"/>
  <c r="BG19"/>
  <c r="CC20"/>
  <c r="CC19"/>
  <c r="CC18"/>
  <c r="CC17"/>
  <c r="CC16"/>
  <c r="CC15"/>
  <c r="CC23"/>
  <c r="CC24"/>
  <c r="CC25"/>
  <c r="CC22"/>
  <c r="CC12"/>
  <c r="CC21"/>
  <c r="CC13" s="1"/>
  <c r="AE13" l="1"/>
  <c r="BQ21"/>
  <c r="BQ20"/>
  <c r="BQ19"/>
  <c r="BQ18"/>
  <c r="BQ17"/>
  <c r="BQ16"/>
  <c r="BQ15"/>
  <c r="BM22"/>
  <c r="BM20"/>
  <c r="BM19"/>
  <c r="BM18"/>
  <c r="BM17"/>
  <c r="BM16"/>
  <c r="BM15"/>
  <c r="BM21"/>
  <c r="BG17" l="1"/>
  <c r="BG18"/>
  <c r="BG22"/>
  <c r="BG12"/>
  <c r="BL15"/>
  <c r="BP15" s="1"/>
  <c r="BG15"/>
  <c r="BC15"/>
  <c r="AP15"/>
  <c r="AM15"/>
  <c r="AG15"/>
  <c r="W15"/>
  <c r="P15"/>
  <c r="O15"/>
  <c r="BL16"/>
  <c r="BP16" s="1"/>
  <c r="BG16"/>
  <c r="BC16"/>
  <c r="AP16"/>
  <c r="AM16"/>
  <c r="AG16"/>
  <c r="W16"/>
  <c r="P16"/>
  <c r="O16"/>
  <c r="BL17"/>
  <c r="BP17" s="1"/>
  <c r="BC17"/>
  <c r="AP17"/>
  <c r="AM17"/>
  <c r="AG17"/>
  <c r="W17"/>
  <c r="P17"/>
  <c r="O17"/>
  <c r="BL18"/>
  <c r="BP18" s="1"/>
  <c r="BC18"/>
  <c r="AP18"/>
  <c r="AM18"/>
  <c r="AG18"/>
  <c r="W18"/>
  <c r="P18"/>
  <c r="O18"/>
  <c r="BL19"/>
  <c r="BP19" s="1"/>
  <c r="BC19"/>
  <c r="AP19"/>
  <c r="AM19"/>
  <c r="AG19"/>
  <c r="W19"/>
  <c r="P19"/>
  <c r="O19"/>
  <c r="BL20"/>
  <c r="BP20" s="1"/>
  <c r="BG20"/>
  <c r="BC20"/>
  <c r="AP20"/>
  <c r="AM20"/>
  <c r="AG20"/>
  <c r="W20"/>
  <c r="P20"/>
  <c r="O20"/>
  <c r="BL21"/>
  <c r="BP21" s="1"/>
  <c r="BG21"/>
  <c r="BC21"/>
  <c r="AP21"/>
  <c r="AM21"/>
  <c r="AG21"/>
  <c r="W21"/>
  <c r="O21"/>
  <c r="P21"/>
  <c r="BQ22"/>
  <c r="BL22"/>
  <c r="BP22" s="1"/>
  <c r="BC22"/>
  <c r="BB13"/>
  <c r="AP22"/>
  <c r="AM22"/>
  <c r="AG22"/>
  <c r="W22"/>
  <c r="P22"/>
  <c r="CD11"/>
  <c r="CC11"/>
  <c r="CB11"/>
  <c r="CA11"/>
  <c r="BZ11"/>
  <c r="BY11"/>
  <c r="BX11"/>
  <c r="BW11"/>
  <c r="BV11"/>
  <c r="BU11"/>
  <c r="BT11"/>
  <c r="BS11"/>
  <c r="BR11"/>
  <c r="BO13"/>
  <c r="BO11" s="1"/>
  <c r="BN13"/>
  <c r="BN11" s="1"/>
  <c r="BM13"/>
  <c r="BM11" s="1"/>
  <c r="BK13"/>
  <c r="BK11" s="1"/>
  <c r="BJ13"/>
  <c r="BJ11" s="1"/>
  <c r="BI13"/>
  <c r="BI11" s="1"/>
  <c r="AZ13"/>
  <c r="AZ11" s="1"/>
  <c r="AY13"/>
  <c r="AY11" s="1"/>
  <c r="AX13"/>
  <c r="AX11" s="1"/>
  <c r="AW13"/>
  <c r="AW11" s="1"/>
  <c r="AT13"/>
  <c r="AT11" s="1"/>
  <c r="AS13"/>
  <c r="AR13"/>
  <c r="AR11" s="1"/>
  <c r="AQ13"/>
  <c r="AQ11" s="1"/>
  <c r="AO13"/>
  <c r="AO11" s="1"/>
  <c r="AN13"/>
  <c r="AJ11"/>
  <c r="AI11"/>
  <c r="AH11"/>
  <c r="AE11"/>
  <c r="AD13"/>
  <c r="AD11" s="1"/>
  <c r="AA13"/>
  <c r="AA11" s="1"/>
  <c r="Z13"/>
  <c r="Z11" s="1"/>
  <c r="Y13"/>
  <c r="X13"/>
  <c r="X11" s="1"/>
  <c r="U13"/>
  <c r="U11" s="1"/>
  <c r="T13"/>
  <c r="T11" s="1"/>
  <c r="S13"/>
  <c r="S11" s="1"/>
  <c r="BQ12"/>
  <c r="BL12"/>
  <c r="BC12"/>
  <c r="AP12"/>
  <c r="AM12"/>
  <c r="AG12"/>
  <c r="Q12"/>
  <c r="O12"/>
  <c r="P12"/>
  <c r="AS11"/>
  <c r="AK11"/>
  <c r="Y11"/>
  <c r="AM13" l="1"/>
  <c r="P11"/>
  <c r="BP13"/>
  <c r="BP11" s="1"/>
  <c r="BH13"/>
  <c r="BG13" s="1"/>
  <c r="Q22"/>
  <c r="V13"/>
  <c r="V11" s="1"/>
  <c r="BB11"/>
  <c r="AV13"/>
  <c r="AV11" s="1"/>
  <c r="O11"/>
  <c r="AP11"/>
  <c r="BC13"/>
  <c r="O22"/>
  <c r="AP13"/>
  <c r="N22"/>
  <c r="N12"/>
  <c r="M12" s="1"/>
  <c r="AL12" s="1"/>
  <c r="AU12" s="1"/>
  <c r="BA13"/>
  <c r="BA11" s="1"/>
  <c r="AN11"/>
  <c r="AM11" s="1"/>
  <c r="BH11" l="1"/>
  <c r="BG11" s="1"/>
  <c r="M22"/>
  <c r="R11"/>
  <c r="AL22" l="1"/>
  <c r="AU22" l="1"/>
  <c r="BQ25" l="1"/>
  <c r="BL25"/>
  <c r="BG25"/>
  <c r="BC25"/>
  <c r="AP25"/>
  <c r="AM25"/>
  <c r="AG25"/>
  <c r="AB25"/>
  <c r="W25"/>
  <c r="R25"/>
  <c r="Q25"/>
  <c r="P25"/>
  <c r="O25"/>
  <c r="N25"/>
  <c r="C25"/>
  <c r="B25" s="1"/>
  <c r="BQ24"/>
  <c r="BL24"/>
  <c r="BG24"/>
  <c r="BC24"/>
  <c r="AP24"/>
  <c r="AM24"/>
  <c r="AG24"/>
  <c r="AB24"/>
  <c r="W24"/>
  <c r="R24"/>
  <c r="Q24"/>
  <c r="P24"/>
  <c r="O24"/>
  <c r="N24"/>
  <c r="C24"/>
  <c r="B24" s="1"/>
  <c r="BQ23"/>
  <c r="BL23"/>
  <c r="BG23"/>
  <c r="BC23"/>
  <c r="AP23"/>
  <c r="AM23"/>
  <c r="AG23"/>
  <c r="AB23"/>
  <c r="W23"/>
  <c r="R23"/>
  <c r="Q23"/>
  <c r="P23"/>
  <c r="O23"/>
  <c r="N23"/>
  <c r="C23"/>
  <c r="B23" s="1"/>
  <c r="B10"/>
  <c r="C10" s="1"/>
  <c r="D10" s="1"/>
  <c r="E10" s="1"/>
  <c r="F10" s="1"/>
  <c r="G10" s="1"/>
  <c r="H10" s="1"/>
  <c r="I10" s="1"/>
  <c r="J10" s="1"/>
  <c r="K10" s="1"/>
  <c r="L10" s="1"/>
  <c r="M10" s="1"/>
  <c r="N10" s="1"/>
  <c r="O10" s="1"/>
  <c r="P10" s="1"/>
  <c r="Q10" s="1"/>
  <c r="R10" s="1"/>
  <c r="S10" s="1"/>
  <c r="T10" s="1"/>
  <c r="U10" s="1"/>
  <c r="V10" s="1"/>
  <c r="W10" s="1"/>
  <c r="X10" s="1"/>
  <c r="Y10" s="1"/>
  <c r="Z10" s="1"/>
  <c r="AA10" s="1"/>
  <c r="AB10" s="1"/>
  <c r="AC10" s="1"/>
  <c r="AD10" s="1"/>
  <c r="AE10" s="1"/>
  <c r="AF10" s="1"/>
  <c r="AG10" s="1"/>
  <c r="AH10" s="1"/>
  <c r="AI10" s="1"/>
  <c r="AJ10" s="1"/>
  <c r="AK10" s="1"/>
  <c r="AL10" s="1"/>
  <c r="AM10" s="1"/>
  <c r="AN10" s="1"/>
  <c r="AO10" s="1"/>
  <c r="AP10" s="1"/>
  <c r="AQ10" s="1"/>
  <c r="AR10" s="1"/>
  <c r="AS10" s="1"/>
  <c r="AT10" s="1"/>
  <c r="AU10" s="1"/>
  <c r="AV10" s="1"/>
  <c r="AW10" s="1"/>
  <c r="AX10" s="1"/>
  <c r="AY10" s="1"/>
  <c r="AZ10" s="1"/>
  <c r="BA10" s="1"/>
  <c r="BB10" s="1"/>
  <c r="BC10" s="1"/>
  <c r="BD10" s="1"/>
  <c r="BE10" s="1"/>
  <c r="BF10" s="1"/>
  <c r="BG10" s="1"/>
  <c r="BH10" s="1"/>
  <c r="BI10" s="1"/>
  <c r="BJ10" s="1"/>
  <c r="BK10" s="1"/>
  <c r="BL10" s="1"/>
  <c r="BM10" s="1"/>
  <c r="BN10" s="1"/>
  <c r="BO10" s="1"/>
  <c r="BP10" s="1"/>
  <c r="BQ10" s="1"/>
  <c r="BR10" s="1"/>
  <c r="BS10" s="1"/>
  <c r="BT10" s="1"/>
  <c r="BU10" s="1"/>
  <c r="BV10" s="1"/>
  <c r="BW10" s="1"/>
  <c r="BX10" s="1"/>
  <c r="BY10" s="1"/>
  <c r="BZ10" s="1"/>
  <c r="CA10" s="1"/>
  <c r="CB10" s="1"/>
  <c r="CC10" s="1"/>
  <c r="CD10" s="1"/>
  <c r="CE10" s="1"/>
  <c r="CF10" s="1"/>
  <c r="CG10" s="1"/>
  <c r="CH10" s="1"/>
  <c r="N21"/>
  <c r="Q21"/>
  <c r="BQ13" l="1"/>
  <c r="BQ11" s="1"/>
  <c r="AG11"/>
  <c r="M23"/>
  <c r="AL23" s="1"/>
  <c r="AU23" s="1"/>
  <c r="R13"/>
  <c r="M24"/>
  <c r="AL24" s="1"/>
  <c r="AU24" s="1"/>
  <c r="M25"/>
  <c r="AL25" s="1"/>
  <c r="AU25" s="1"/>
  <c r="O13"/>
  <c r="W13"/>
  <c r="W11" s="1"/>
  <c r="P13"/>
  <c r="BL13"/>
  <c r="BL11" s="1"/>
  <c r="M21"/>
  <c r="AL21" l="1"/>
  <c r="AU21" l="1"/>
  <c r="N20"/>
  <c r="Q20"/>
  <c r="M20" l="1"/>
  <c r="AL20" l="1"/>
  <c r="AU20" l="1"/>
  <c r="N19"/>
  <c r="Q19"/>
  <c r="M19" l="1"/>
  <c r="AL19" l="1"/>
  <c r="AU19" l="1"/>
  <c r="N18"/>
  <c r="Q18"/>
  <c r="M18" l="1"/>
  <c r="AL18" l="1"/>
  <c r="AU18" l="1"/>
  <c r="N17"/>
  <c r="Q17"/>
  <c r="M17" l="1"/>
  <c r="AL17" l="1"/>
  <c r="AU17" l="1"/>
  <c r="N16"/>
  <c r="Q16"/>
  <c r="M16" l="1"/>
  <c r="AL16" l="1"/>
  <c r="AU16" l="1"/>
  <c r="AC13"/>
  <c r="AC11" s="1"/>
  <c r="N15"/>
  <c r="N13" s="1"/>
  <c r="AB13"/>
  <c r="Q15"/>
  <c r="Q13" l="1"/>
  <c r="M15"/>
  <c r="N11"/>
  <c r="AF13"/>
  <c r="AB11" l="1"/>
  <c r="AL15"/>
  <c r="AL13" s="1"/>
  <c r="M13"/>
  <c r="Q11" l="1"/>
  <c r="M11" s="1"/>
  <c r="AL11"/>
  <c r="AU15"/>
  <c r="AU13" s="1"/>
  <c r="AU11" s="1"/>
</calcChain>
</file>

<file path=xl/sharedStrings.xml><?xml version="1.0" encoding="utf-8"?>
<sst xmlns="http://schemas.openxmlformats.org/spreadsheetml/2006/main" count="143" uniqueCount="91">
  <si>
    <t>Доходы</t>
  </si>
  <si>
    <t>Расходы</t>
  </si>
  <si>
    <t xml:space="preserve">Расходы </t>
  </si>
  <si>
    <t>Дефицит (-) профицит (+) бюджета</t>
  </si>
  <si>
    <t>Справочно:</t>
  </si>
  <si>
    <t xml:space="preserve">Остатки </t>
  </si>
  <si>
    <t>Источники финисирования дефицита бюджета</t>
  </si>
  <si>
    <r>
      <rPr>
        <b/>
        <sz val="10"/>
        <rFont val="Times New Roman"/>
        <family val="1"/>
        <charset val="204"/>
      </rPr>
      <t>ИТОГО ДОХОДЫ</t>
    </r>
    <r>
      <rPr>
        <sz val="9"/>
        <rFont val="Times New Roman"/>
        <family val="1"/>
        <charset val="204"/>
      </rPr>
      <t xml:space="preserve"> </t>
    </r>
  </si>
  <si>
    <r>
      <rPr>
        <b/>
        <sz val="9"/>
        <rFont val="Times New Roman"/>
        <family val="1"/>
        <charset val="204"/>
      </rPr>
      <t>Доходы</t>
    </r>
    <r>
      <rPr>
        <sz val="9"/>
        <rFont val="Times New Roman"/>
        <family val="1"/>
        <charset val="204"/>
      </rPr>
      <t xml:space="preserve"> </t>
    </r>
    <r>
      <rPr>
        <b/>
        <sz val="9"/>
        <rFont val="Times New Roman"/>
        <family val="1"/>
        <charset val="204"/>
      </rPr>
      <t>без целевых средств</t>
    </r>
    <r>
      <rPr>
        <sz val="9"/>
        <rFont val="Times New Roman"/>
        <family val="1"/>
        <charset val="204"/>
      </rPr>
      <t xml:space="preserve"> </t>
    </r>
  </si>
  <si>
    <t>в том числе:</t>
  </si>
  <si>
    <t>ИТОГО РАСХОДЫ</t>
  </si>
  <si>
    <t xml:space="preserve">Расходы за счет субвенций, субсидий, иных МБТ  </t>
  </si>
  <si>
    <t>на начало отчетного периода</t>
  </si>
  <si>
    <t>на конец отчетного периода</t>
  </si>
  <si>
    <t>Бюджетные кредиты</t>
  </si>
  <si>
    <t>Кредиты коммерческих организаций</t>
  </si>
  <si>
    <t>Исполнение гарантий</t>
  </si>
  <si>
    <t>Иные источники</t>
  </si>
  <si>
    <t>Изменение остатков средств</t>
  </si>
  <si>
    <t>налоговые   доходы</t>
  </si>
  <si>
    <t>неналоговые доходы</t>
  </si>
  <si>
    <t>заработная плата *</t>
  </si>
  <si>
    <t>начисления      *</t>
  </si>
  <si>
    <t>коммунальные расходы  *</t>
  </si>
  <si>
    <t>прочие расходы *</t>
  </si>
  <si>
    <t>начисления       *</t>
  </si>
  <si>
    <t>коммуналь-ные расходы *</t>
  </si>
  <si>
    <t>коммунальные расходы *</t>
  </si>
  <si>
    <t>из них:</t>
  </si>
  <si>
    <t>Сальдо</t>
  </si>
  <si>
    <t>Привлече-ние</t>
  </si>
  <si>
    <t>Погаше-ние</t>
  </si>
  <si>
    <t>прочие доходы  от оказания платных услуг и компенсации затрат государства</t>
  </si>
  <si>
    <t>за счет целевых средств из бюджета РК</t>
  </si>
  <si>
    <t>Консолидированный бюджет, в т.ч.</t>
  </si>
  <si>
    <t xml:space="preserve"> - район (город)</t>
  </si>
  <si>
    <t xml:space="preserve"> - поселения</t>
  </si>
  <si>
    <t>в т.ч. в разрезе поселений:</t>
  </si>
  <si>
    <t xml:space="preserve"> - ……………….</t>
  </si>
  <si>
    <t>в том числе</t>
  </si>
  <si>
    <t>налог на доходы физических лиц</t>
  </si>
  <si>
    <t>акцизы на а/м бензин, прямогон. бензин, дизельное топливо, моторные масла для дизельных и (или) карбюрат-х (инжекторных) двигателей</t>
  </si>
  <si>
    <r>
      <t xml:space="preserve">Возврат остатков (сальдо по возврату остатков и доходам, полученным от возврата остатков </t>
    </r>
    <r>
      <rPr>
        <i/>
        <sz val="8"/>
        <rFont val="Times New Roman"/>
        <family val="1"/>
        <charset val="204"/>
      </rPr>
      <t>(218 и 219 группы классифи-кации доходов бюджетов)</t>
    </r>
    <r>
      <rPr>
        <b/>
        <sz val="9"/>
        <rFont val="Times New Roman"/>
        <family val="1"/>
        <charset val="204"/>
      </rPr>
      <t>)</t>
    </r>
  </si>
  <si>
    <r>
      <rPr>
        <b/>
        <sz val="9"/>
        <rFont val="Times New Roman"/>
        <family val="1"/>
        <charset val="204"/>
      </rPr>
      <t>Прочие</t>
    </r>
    <r>
      <rPr>
        <sz val="9"/>
        <rFont val="Times New Roman"/>
        <family val="1"/>
        <charset val="204"/>
      </rPr>
      <t xml:space="preserve"> безвозмездные поступления и безвозмездные поступления от негосудар-ственных организаций</t>
    </r>
  </si>
  <si>
    <t>по оплате труда</t>
  </si>
  <si>
    <t>по начислениям на оплату труда</t>
  </si>
  <si>
    <t>Расходы за счет доходов от оказания платных услуг и компенсации затрат государства</t>
  </si>
  <si>
    <t>по комму-нальным услугам</t>
  </si>
  <si>
    <t xml:space="preserve"> дотации, субвенция на выравнивание поселений, субсидии в целях частичной компенсации расходов на повышение оплаты труда работников бюджетной сферы, субсидия на сбалансиро-ванность</t>
  </si>
  <si>
    <t>Всего просроченная кредиторская задолженность</t>
  </si>
  <si>
    <t>Всего просроченная дебиторская задолженность</t>
  </si>
  <si>
    <t>Просроченная кредиторская и дебиторская задолженность**</t>
  </si>
  <si>
    <t>(тыс.рублей)</t>
  </si>
  <si>
    <t>Расходы за счет прочих безвозмездных поступлений и безвозмездных поступлений от негосудар-ственных организаций</t>
  </si>
  <si>
    <t>прочие доходы от оказания платных услуг и компен-сации затрат госу-дарства</t>
  </si>
  <si>
    <t>КУ</t>
  </si>
  <si>
    <t>БУ</t>
  </si>
  <si>
    <t>АУ</t>
  </si>
  <si>
    <t>Справочно</t>
  </si>
  <si>
    <t>Муниципальный дорожный фонд</t>
  </si>
  <si>
    <t>доходы</t>
  </si>
  <si>
    <t>расходы</t>
  </si>
  <si>
    <t>в т.ч.</t>
  </si>
  <si>
    <t>за счет МБТ из бюджета РК</t>
  </si>
  <si>
    <t>остаток средств на начало отчетного периода</t>
  </si>
  <si>
    <t>остаток средств на конец отчетного периода</t>
  </si>
  <si>
    <t>Приложение 1</t>
  </si>
  <si>
    <t>средства субсидий, субвенций и иных межбюд-жетных трансфертов</t>
  </si>
  <si>
    <t>налоговые и неналоговые доходы, дотации, субвенции на вырав-нивание поселений, субсидии в целях частичной компен-сации расходов на повышение оплаты труда работников бюджетной сферы  (ЗА ИСКЛЮЧЕНИЕМ платных услуг) и источников финансирования дефицита местного бюджета</t>
  </si>
  <si>
    <t>(периодичность: ежеквартально
до 20 апреля, до 20 июля, до 20 октября)</t>
  </si>
  <si>
    <t>Муезерское городское поселение</t>
  </si>
  <si>
    <t>Ледмозерское сельское  поселение</t>
  </si>
  <si>
    <t>Суккозерское сельское  поселение</t>
  </si>
  <si>
    <t>Воломское сельское  поселение</t>
  </si>
  <si>
    <t>Лендерское сельское  поселение</t>
  </si>
  <si>
    <t>Пенингское сельское поселение</t>
  </si>
  <si>
    <t>Ребольское сельское  поселение</t>
  </si>
  <si>
    <t>Ругозерское сельское  поселение</t>
  </si>
  <si>
    <r>
      <rPr>
        <b/>
        <sz val="9"/>
        <rFont val="Times New Roman"/>
        <family val="1"/>
        <charset val="204"/>
      </rPr>
      <t>Расходы за счет налоговых и неналоговых доходов, дотаций, субвенции на выравнивание поселений, субсидий в целях частичной компенсации расходов на повышение оплаты труда работников бюджетной сферы</t>
    </r>
    <r>
      <rPr>
        <sz val="7"/>
        <rFont val="Times New Roman"/>
        <family val="1"/>
        <charset val="204"/>
      </rPr>
      <t xml:space="preserve">  (ЗА ИСКЛЮЧЕНИЕМ платных услуг) и источников финансирования дефицита местного бюджета</t>
    </r>
  </si>
  <si>
    <t>прочие расходы * (за исключением ст.251 в конс.)</t>
  </si>
  <si>
    <r>
      <t xml:space="preserve">прочие расходы * </t>
    </r>
    <r>
      <rPr>
        <sz val="8"/>
        <rFont val="Times New Roman"/>
        <family val="1"/>
        <charset val="204"/>
      </rPr>
      <t>(за исключением ст.251 в конс.)</t>
    </r>
  </si>
  <si>
    <r>
      <t xml:space="preserve">Расходы на содержание органов местного самоуправления </t>
    </r>
    <r>
      <rPr>
        <sz val="6"/>
        <rFont val="Times New Roman"/>
        <family val="1"/>
        <charset val="204"/>
      </rPr>
      <t>(без ВР123 и КОСГУ251, 0102-0106+0200+1006(24222 и 2К082))</t>
    </r>
  </si>
  <si>
    <r>
      <rPr>
        <b/>
        <sz val="9"/>
        <rFont val="Times New Roman"/>
        <family val="1"/>
        <charset val="204"/>
      </rPr>
      <t xml:space="preserve">Целевые средства </t>
    </r>
    <r>
      <rPr>
        <sz val="9"/>
        <rFont val="Times New Roman"/>
        <family val="1"/>
        <charset val="204"/>
      </rPr>
      <t>(субвенции, субсидиий, иные МБТ )</t>
    </r>
    <r>
      <rPr>
        <sz val="6"/>
        <rFont val="Times New Roman"/>
        <family val="1"/>
        <charset val="204"/>
      </rPr>
      <t xml:space="preserve"> ("+"22-52990, 22-55550,"-"МБТ от поселений )</t>
    </r>
  </si>
  <si>
    <t>Руководитель финансового органа</t>
  </si>
  <si>
    <t>Д.А.Хлебаев</t>
  </si>
  <si>
    <t>* расходы по видам статей (заработная плата, начисления, коммунальные расходы, прочие расходы) отражаются с учетом данных по казенным, автономным и бюджетным учреждениям</t>
  </si>
  <si>
    <t>**с учетом задолженности по казенным, бюджетным и автономным учреждениям</t>
  </si>
  <si>
    <t>Исполнитель:</t>
  </si>
  <si>
    <t>Степанова Н.В.</t>
  </si>
  <si>
    <t xml:space="preserve">тел. 8 (814-55) 3-37-96     </t>
  </si>
  <si>
    <t>Основные параметры исполнения консолидированного бюджета Муезерского  муниципального района по состоянию на 01 июля 2023г.</t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</si>
</sst>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_ ;[Red]\-#,##0\ "/>
    <numFmt numFmtId="167" formatCode="#,##0.0"/>
  </numFmts>
  <fonts count="2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6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9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8">
    <xf numFmtId="0" fontId="0" fillId="0" borderId="0"/>
    <xf numFmtId="164" fontId="1" fillId="0" borderId="0" applyFont="0" applyFill="0" applyBorder="0" applyAlignment="0" applyProtection="0"/>
    <xf numFmtId="2" fontId="7" fillId="0" borderId="1"/>
    <xf numFmtId="0" fontId="7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17" fillId="0" borderId="0"/>
    <xf numFmtId="0" fontId="9" fillId="0" borderId="0"/>
    <xf numFmtId="0" fontId="10" fillId="0" borderId="0"/>
    <xf numFmtId="0" fontId="18" fillId="0" borderId="0"/>
    <xf numFmtId="0" fontId="10" fillId="0" borderId="0"/>
    <xf numFmtId="165" fontId="7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3" fillId="0" borderId="0"/>
    <xf numFmtId="0" fontId="10" fillId="0" borderId="0"/>
    <xf numFmtId="0" fontId="10" fillId="0" borderId="0"/>
    <xf numFmtId="0" fontId="10" fillId="0" borderId="0"/>
  </cellStyleXfs>
  <cellXfs count="123">
    <xf numFmtId="0" fontId="0" fillId="0" borderId="0" xfId="0"/>
    <xf numFmtId="0" fontId="8" fillId="0" borderId="1" xfId="4" applyFont="1" applyBorder="1" applyAlignment="1">
      <alignment horizontal="center"/>
    </xf>
    <xf numFmtId="0" fontId="8" fillId="2" borderId="1" xfId="4" applyFont="1" applyFill="1" applyBorder="1" applyAlignment="1">
      <alignment horizontal="center"/>
    </xf>
    <xf numFmtId="0" fontId="8" fillId="3" borderId="1" xfId="4" applyFont="1" applyFill="1" applyBorder="1" applyAlignment="1">
      <alignment horizontal="center"/>
    </xf>
    <xf numFmtId="0" fontId="13" fillId="0" borderId="0" xfId="12" applyFont="1"/>
    <xf numFmtId="0" fontId="13" fillId="2" borderId="0" xfId="12" applyFont="1" applyFill="1"/>
    <xf numFmtId="0" fontId="13" fillId="3" borderId="0" xfId="12" applyFont="1" applyFill="1"/>
    <xf numFmtId="0" fontId="14" fillId="0" borderId="0" xfId="12" applyFont="1"/>
    <xf numFmtId="0" fontId="14" fillId="2" borderId="0" xfId="12" applyFont="1" applyFill="1"/>
    <xf numFmtId="0" fontId="14" fillId="3" borderId="0" xfId="12" applyFont="1" applyFill="1"/>
    <xf numFmtId="0" fontId="2" fillId="0" borderId="1" xfId="12" applyFont="1" applyBorder="1" applyAlignment="1">
      <alignment horizontal="center"/>
    </xf>
    <xf numFmtId="0" fontId="13" fillId="0" borderId="0" xfId="12" applyFont="1" applyAlignment="1"/>
    <xf numFmtId="0" fontId="7" fillId="0" borderId="1" xfId="12" applyFont="1" applyBorder="1" applyAlignment="1">
      <alignment horizontal="center" wrapText="1"/>
    </xf>
    <xf numFmtId="0" fontId="13" fillId="0" borderId="0" xfId="12" applyFont="1" applyFill="1"/>
    <xf numFmtId="0" fontId="14" fillId="0" borderId="0" xfId="12" applyFont="1" applyFill="1"/>
    <xf numFmtId="0" fontId="8" fillId="0" borderId="1" xfId="4" applyFont="1" applyFill="1" applyBorder="1" applyAlignment="1">
      <alignment horizontal="center"/>
    </xf>
    <xf numFmtId="0" fontId="13" fillId="0" borderId="1" xfId="12" applyFont="1" applyFill="1" applyBorder="1"/>
    <xf numFmtId="0" fontId="13" fillId="0" borderId="1" xfId="12" applyFont="1" applyBorder="1"/>
    <xf numFmtId="167" fontId="13" fillId="0" borderId="1" xfId="12" applyNumberFormat="1" applyFont="1" applyFill="1" applyBorder="1" applyAlignment="1">
      <alignment horizontal="center"/>
    </xf>
    <xf numFmtId="0" fontId="13" fillId="2" borderId="1" xfId="12" applyFont="1" applyFill="1" applyBorder="1"/>
    <xf numFmtId="3" fontId="13" fillId="0" borderId="1" xfId="0" applyNumberFormat="1" applyFont="1" applyFill="1" applyBorder="1" applyAlignment="1" applyProtection="1">
      <alignment horizontal="center" vertical="center"/>
      <protection locked="0"/>
    </xf>
    <xf numFmtId="0" fontId="13" fillId="3" borderId="1" xfId="12" applyFont="1" applyFill="1" applyBorder="1"/>
    <xf numFmtId="0" fontId="13" fillId="3" borderId="0" xfId="12" applyFont="1" applyFill="1" applyAlignment="1">
      <alignment horizontal="center" vertical="top" wrapText="1"/>
    </xf>
    <xf numFmtId="167" fontId="13" fillId="0" borderId="3" xfId="12" applyNumberFormat="1" applyFont="1" applyBorder="1"/>
    <xf numFmtId="0" fontId="13" fillId="0" borderId="3" xfId="12" applyFont="1" applyBorder="1"/>
    <xf numFmtId="3" fontId="2" fillId="0" borderId="1" xfId="4" applyNumberFormat="1" applyFont="1" applyFill="1" applyBorder="1" applyAlignment="1">
      <alignment horizontal="center" vertical="center" wrapText="1"/>
    </xf>
    <xf numFmtId="167" fontId="13" fillId="2" borderId="0" xfId="12" applyNumberFormat="1" applyFont="1" applyFill="1"/>
    <xf numFmtId="167" fontId="21" fillId="0" borderId="1" xfId="12" applyNumberFormat="1" applyFont="1" applyFill="1" applyBorder="1" applyAlignment="1">
      <alignment horizontal="center"/>
    </xf>
    <xf numFmtId="167" fontId="13" fillId="0" borderId="0" xfId="12" applyNumberFormat="1" applyFont="1"/>
    <xf numFmtId="3" fontId="7" fillId="0" borderId="2" xfId="4" applyNumberFormat="1" applyFont="1" applyBorder="1" applyAlignment="1">
      <alignment horizontal="center" vertical="center" wrapText="1"/>
    </xf>
    <xf numFmtId="3" fontId="7" fillId="0" borderId="3" xfId="4" applyNumberFormat="1" applyFont="1" applyBorder="1" applyAlignment="1">
      <alignment horizontal="center" vertical="center" wrapText="1"/>
    </xf>
    <xf numFmtId="0" fontId="5" fillId="0" borderId="1" xfId="12" applyFont="1" applyFill="1" applyBorder="1"/>
    <xf numFmtId="0" fontId="19" fillId="0" borderId="1" xfId="0" applyFont="1" applyFill="1" applyBorder="1" applyAlignment="1" applyProtection="1">
      <alignment vertical="center" wrapText="1"/>
      <protection locked="0"/>
    </xf>
    <xf numFmtId="3" fontId="2" fillId="0" borderId="1" xfId="4" applyNumberFormat="1" applyFont="1" applyBorder="1" applyAlignment="1">
      <alignment horizontal="center" vertical="center" wrapText="1"/>
    </xf>
    <xf numFmtId="167" fontId="21" fillId="0" borderId="1" xfId="12" applyNumberFormat="1" applyFont="1" applyBorder="1" applyAlignment="1">
      <alignment horizontal="center"/>
    </xf>
    <xf numFmtId="167" fontId="21" fillId="11" borderId="1" xfId="12" applyNumberFormat="1" applyFont="1" applyFill="1" applyBorder="1" applyAlignment="1">
      <alignment horizontal="center"/>
    </xf>
    <xf numFmtId="3" fontId="7" fillId="0" borderId="2" xfId="4" applyNumberFormat="1" applyFont="1" applyBorder="1" applyAlignment="1">
      <alignment horizontal="center" vertical="center" wrapText="1"/>
    </xf>
    <xf numFmtId="3" fontId="7" fillId="0" borderId="3" xfId="4" applyNumberFormat="1" applyFont="1" applyBorder="1" applyAlignment="1">
      <alignment horizontal="center" vertical="center" wrapText="1"/>
    </xf>
    <xf numFmtId="167" fontId="13" fillId="0" borderId="1" xfId="12" applyNumberFormat="1" applyFont="1" applyBorder="1" applyAlignment="1">
      <alignment horizontal="center"/>
    </xf>
    <xf numFmtId="0" fontId="15" fillId="5" borderId="1" xfId="12" applyFont="1" applyFill="1" applyBorder="1" applyAlignment="1">
      <alignment horizontal="center"/>
    </xf>
    <xf numFmtId="0" fontId="7" fillId="0" borderId="1" xfId="12" applyFont="1" applyBorder="1" applyAlignment="1">
      <alignment horizontal="center" vertical="center" wrapText="1"/>
    </xf>
    <xf numFmtId="0" fontId="22" fillId="0" borderId="0" xfId="12" applyFont="1" applyAlignment="1">
      <alignment horizontal="center" wrapText="1"/>
    </xf>
    <xf numFmtId="167" fontId="13" fillId="0" borderId="4" xfId="16" applyNumberFormat="1" applyFont="1" applyFill="1" applyBorder="1" applyAlignment="1" applyProtection="1">
      <alignment horizontal="center"/>
      <protection hidden="1"/>
    </xf>
    <xf numFmtId="167" fontId="13" fillId="0" borderId="1" xfId="16" applyNumberFormat="1" applyFont="1" applyFill="1" applyBorder="1" applyAlignment="1" applyProtection="1">
      <alignment horizontal="center"/>
      <protection hidden="1"/>
    </xf>
    <xf numFmtId="167" fontId="13" fillId="0" borderId="1" xfId="12" applyNumberFormat="1" applyFont="1" applyBorder="1" applyAlignment="1">
      <alignment horizontal="left"/>
    </xf>
    <xf numFmtId="167" fontId="13" fillId="3" borderId="1" xfId="12" applyNumberFormat="1" applyFont="1" applyFill="1" applyBorder="1" applyAlignment="1">
      <alignment horizontal="center"/>
    </xf>
    <xf numFmtId="167" fontId="13" fillId="2" borderId="1" xfId="12" applyNumberFormat="1" applyFont="1" applyFill="1" applyBorder="1" applyAlignment="1">
      <alignment horizontal="center"/>
    </xf>
    <xf numFmtId="167" fontId="13" fillId="11" borderId="1" xfId="12" applyNumberFormat="1" applyFont="1" applyFill="1" applyBorder="1" applyAlignment="1">
      <alignment horizontal="center"/>
    </xf>
    <xf numFmtId="167" fontId="13" fillId="11" borderId="5" xfId="24" applyNumberFormat="1" applyFont="1" applyFill="1" applyBorder="1" applyAlignment="1" applyProtection="1">
      <alignment horizontal="center"/>
      <protection hidden="1"/>
    </xf>
    <xf numFmtId="167" fontId="13" fillId="11" borderId="5" xfId="25" applyNumberFormat="1" applyFont="1" applyFill="1" applyBorder="1" applyAlignment="1" applyProtection="1">
      <alignment horizontal="center"/>
      <protection hidden="1"/>
    </xf>
    <xf numFmtId="167" fontId="13" fillId="11" borderId="5" xfId="26" applyNumberFormat="1" applyFont="1" applyFill="1" applyBorder="1" applyAlignment="1" applyProtection="1">
      <alignment horizontal="center"/>
      <protection hidden="1"/>
    </xf>
    <xf numFmtId="167" fontId="13" fillId="11" borderId="1" xfId="12" applyNumberFormat="1" applyFont="1" applyFill="1" applyBorder="1" applyAlignment="1">
      <alignment horizontal="center" wrapText="1"/>
    </xf>
    <xf numFmtId="167" fontId="13" fillId="0" borderId="1" xfId="23" applyNumberFormat="1" applyFont="1" applyFill="1" applyBorder="1" applyAlignment="1" applyProtection="1">
      <alignment horizontal="center"/>
      <protection hidden="1"/>
    </xf>
    <xf numFmtId="167" fontId="13" fillId="0" borderId="1" xfId="22" applyNumberFormat="1" applyFont="1" applyFill="1" applyBorder="1" applyAlignment="1" applyProtection="1">
      <alignment horizontal="center"/>
      <protection hidden="1"/>
    </xf>
    <xf numFmtId="167" fontId="13" fillId="0" borderId="1" xfId="21" applyNumberFormat="1" applyFont="1" applyFill="1" applyBorder="1" applyAlignment="1" applyProtection="1">
      <alignment horizontal="center"/>
      <protection hidden="1"/>
    </xf>
    <xf numFmtId="167" fontId="13" fillId="0" borderId="1" xfId="18" applyNumberFormat="1" applyFont="1" applyFill="1" applyBorder="1" applyAlignment="1" applyProtection="1">
      <alignment horizontal="center"/>
      <protection hidden="1"/>
    </xf>
    <xf numFmtId="167" fontId="13" fillId="0" borderId="1" xfId="20" applyNumberFormat="1" applyFont="1" applyFill="1" applyBorder="1" applyAlignment="1" applyProtection="1">
      <alignment horizontal="center"/>
      <protection hidden="1"/>
    </xf>
    <xf numFmtId="167" fontId="13" fillId="0" borderId="1" xfId="19" applyNumberFormat="1" applyFont="1" applyFill="1" applyBorder="1" applyAlignment="1" applyProtection="1">
      <alignment horizontal="center"/>
      <protection hidden="1"/>
    </xf>
    <xf numFmtId="0" fontId="13" fillId="0" borderId="0" xfId="12" applyFont="1" applyAlignment="1">
      <alignment horizontal="center" vertical="top" wrapText="1"/>
    </xf>
    <xf numFmtId="0" fontId="22" fillId="0" borderId="0" xfId="12" applyFont="1" applyAlignment="1">
      <alignment horizontal="center" wrapText="1"/>
    </xf>
    <xf numFmtId="3" fontId="3" fillId="0" borderId="1" xfId="4" applyNumberFormat="1" applyFont="1" applyFill="1" applyBorder="1" applyAlignment="1">
      <alignment horizontal="center" vertical="center" wrapText="1"/>
    </xf>
    <xf numFmtId="3" fontId="2" fillId="0" borderId="1" xfId="4" applyNumberFormat="1" applyFont="1" applyFill="1" applyBorder="1" applyAlignment="1">
      <alignment horizontal="center" vertical="center" wrapText="1"/>
    </xf>
    <xf numFmtId="0" fontId="7" fillId="0" borderId="1" xfId="12" applyFont="1" applyBorder="1" applyAlignment="1">
      <alignment horizontal="center" vertical="center" wrapText="1"/>
    </xf>
    <xf numFmtId="166" fontId="5" fillId="0" borderId="1" xfId="4" applyNumberFormat="1" applyFont="1" applyBorder="1" applyAlignment="1">
      <alignment horizontal="center" vertical="center" wrapText="1"/>
    </xf>
    <xf numFmtId="3" fontId="2" fillId="0" borderId="1" xfId="4" applyNumberFormat="1" applyFont="1" applyBorder="1" applyAlignment="1">
      <alignment horizontal="center" vertical="center" wrapText="1"/>
    </xf>
    <xf numFmtId="0" fontId="7" fillId="0" borderId="2" xfId="12" applyFont="1" applyFill="1" applyBorder="1" applyAlignment="1">
      <alignment horizontal="center" vertical="center" wrapText="1"/>
    </xf>
    <xf numFmtId="0" fontId="7" fillId="0" borderId="3" xfId="12" applyFont="1" applyFill="1" applyBorder="1" applyAlignment="1">
      <alignment horizontal="center" vertical="center" wrapText="1"/>
    </xf>
    <xf numFmtId="0" fontId="13" fillId="0" borderId="1" xfId="12" applyFont="1" applyFill="1" applyBorder="1" applyAlignment="1">
      <alignment horizontal="center"/>
    </xf>
    <xf numFmtId="0" fontId="15" fillId="8" borderId="1" xfId="12" applyFont="1" applyFill="1" applyBorder="1" applyAlignment="1">
      <alignment horizontal="center"/>
    </xf>
    <xf numFmtId="0" fontId="15" fillId="7" borderId="1" xfId="12" applyFont="1" applyFill="1" applyBorder="1" applyAlignment="1">
      <alignment horizontal="center"/>
    </xf>
    <xf numFmtId="3" fontId="7" fillId="0" borderId="1" xfId="4" applyNumberFormat="1" applyFont="1" applyFill="1" applyBorder="1" applyAlignment="1">
      <alignment horizontal="center" vertical="center" wrapText="1"/>
    </xf>
    <xf numFmtId="0" fontId="7" fillId="0" borderId="1" xfId="12" applyFont="1" applyFill="1" applyBorder="1" applyAlignment="1">
      <alignment horizontal="center" vertical="center" wrapText="1"/>
    </xf>
    <xf numFmtId="0" fontId="13" fillId="0" borderId="1" xfId="12" applyFont="1" applyBorder="1" applyAlignment="1">
      <alignment horizontal="center" vertical="center" wrapText="1"/>
    </xf>
    <xf numFmtId="0" fontId="16" fillId="6" borderId="0" xfId="0" applyFont="1" applyFill="1" applyAlignment="1">
      <alignment horizontal="left"/>
    </xf>
    <xf numFmtId="3" fontId="2" fillId="3" borderId="1" xfId="4" applyNumberFormat="1" applyFont="1" applyFill="1" applyBorder="1" applyAlignment="1">
      <alignment horizontal="center" vertical="center" wrapText="1"/>
    </xf>
    <xf numFmtId="3" fontId="3" fillId="3" borderId="1" xfId="4" applyNumberFormat="1" applyFont="1" applyFill="1" applyBorder="1" applyAlignment="1">
      <alignment horizontal="center" vertical="center" wrapText="1"/>
    </xf>
    <xf numFmtId="166" fontId="5" fillId="3" borderId="1" xfId="4" applyNumberFormat="1" applyFont="1" applyFill="1" applyBorder="1" applyAlignment="1">
      <alignment horizontal="center" vertical="center" wrapText="1"/>
    </xf>
    <xf numFmtId="166" fontId="5" fillId="2" borderId="1" xfId="4" applyNumberFormat="1" applyFont="1" applyFill="1" applyBorder="1" applyAlignment="1">
      <alignment horizontal="center" vertical="center" wrapText="1"/>
    </xf>
    <xf numFmtId="3" fontId="2" fillId="2" borderId="1" xfId="4" applyNumberFormat="1" applyFont="1" applyFill="1" applyBorder="1" applyAlignment="1">
      <alignment horizontal="center" vertical="center" wrapText="1"/>
    </xf>
    <xf numFmtId="3" fontId="2" fillId="0" borderId="7" xfId="4" applyNumberFormat="1" applyFont="1" applyBorder="1" applyAlignment="1">
      <alignment horizontal="center" vertical="center" wrapText="1"/>
    </xf>
    <xf numFmtId="3" fontId="2" fillId="0" borderId="3" xfId="4" applyNumberFormat="1" applyFont="1" applyBorder="1" applyAlignment="1">
      <alignment horizontal="center" vertical="center" wrapText="1"/>
    </xf>
    <xf numFmtId="3" fontId="3" fillId="0" borderId="1" xfId="4" applyNumberFormat="1" applyFont="1" applyBorder="1" applyAlignment="1">
      <alignment horizontal="center" vertical="center" wrapText="1"/>
    </xf>
    <xf numFmtId="0" fontId="13" fillId="0" borderId="7" xfId="12" applyFont="1" applyBorder="1" applyAlignment="1">
      <alignment horizontal="center" vertical="center" wrapText="1"/>
    </xf>
    <xf numFmtId="0" fontId="13" fillId="0" borderId="2" xfId="12" applyFont="1" applyBorder="1" applyAlignment="1">
      <alignment horizontal="center" vertical="center" wrapText="1"/>
    </xf>
    <xf numFmtId="0" fontId="13" fillId="0" borderId="3" xfId="12" applyFont="1" applyBorder="1" applyAlignment="1">
      <alignment horizontal="center" vertical="center" wrapText="1"/>
    </xf>
    <xf numFmtId="3" fontId="7" fillId="0" borderId="2" xfId="4" applyNumberFormat="1" applyFont="1" applyBorder="1" applyAlignment="1">
      <alignment horizontal="center" vertical="center" wrapText="1"/>
    </xf>
    <xf numFmtId="3" fontId="7" fillId="0" borderId="3" xfId="4" applyNumberFormat="1" applyFont="1" applyBorder="1" applyAlignment="1">
      <alignment horizontal="center" vertical="center" wrapText="1"/>
    </xf>
    <xf numFmtId="0" fontId="7" fillId="0" borderId="5" xfId="12" applyFont="1" applyBorder="1" applyAlignment="1">
      <alignment horizontal="center" vertical="center" wrapText="1"/>
    </xf>
    <xf numFmtId="0" fontId="7" fillId="0" borderId="6" xfId="12" applyFont="1" applyBorder="1" applyAlignment="1">
      <alignment horizontal="center" vertical="center" wrapText="1"/>
    </xf>
    <xf numFmtId="0" fontId="7" fillId="0" borderId="4" xfId="12" applyFont="1" applyBorder="1" applyAlignment="1">
      <alignment horizontal="center" vertical="center" wrapText="1"/>
    </xf>
    <xf numFmtId="0" fontId="13" fillId="0" borderId="8" xfId="12" applyFont="1" applyBorder="1" applyAlignment="1">
      <alignment horizontal="center" vertical="center" wrapText="1"/>
    </xf>
    <xf numFmtId="0" fontId="13" fillId="0" borderId="9" xfId="12" applyFont="1" applyBorder="1" applyAlignment="1">
      <alignment horizontal="center" vertical="center" wrapText="1"/>
    </xf>
    <xf numFmtId="0" fontId="13" fillId="0" borderId="10" xfId="12" applyFont="1" applyBorder="1" applyAlignment="1">
      <alignment horizontal="center" vertical="center" wrapText="1"/>
    </xf>
    <xf numFmtId="0" fontId="2" fillId="0" borderId="7" xfId="4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center" vertical="center" wrapText="1"/>
    </xf>
    <xf numFmtId="0" fontId="2" fillId="0" borderId="3" xfId="4" applyFont="1" applyFill="1" applyBorder="1" applyAlignment="1">
      <alignment horizontal="center" vertical="center" wrapText="1"/>
    </xf>
    <xf numFmtId="0" fontId="15" fillId="9" borderId="1" xfId="12" applyFont="1" applyFill="1" applyBorder="1" applyAlignment="1">
      <alignment horizontal="center"/>
    </xf>
    <xf numFmtId="0" fontId="2" fillId="0" borderId="1" xfId="4" applyFont="1" applyBorder="1" applyAlignment="1">
      <alignment horizontal="center" vertical="center" wrapText="1"/>
    </xf>
    <xf numFmtId="0" fontId="15" fillId="4" borderId="5" xfId="12" applyFont="1" applyFill="1" applyBorder="1" applyAlignment="1">
      <alignment horizontal="center"/>
    </xf>
    <xf numFmtId="0" fontId="15" fillId="4" borderId="6" xfId="12" applyFont="1" applyFill="1" applyBorder="1" applyAlignment="1">
      <alignment horizontal="center"/>
    </xf>
    <xf numFmtId="0" fontId="15" fillId="4" borderId="4" xfId="12" applyFont="1" applyFill="1" applyBorder="1" applyAlignment="1">
      <alignment horizontal="center"/>
    </xf>
    <xf numFmtId="0" fontId="15" fillId="10" borderId="9" xfId="12" applyFont="1" applyFill="1" applyBorder="1" applyAlignment="1">
      <alignment horizontal="center"/>
    </xf>
    <xf numFmtId="0" fontId="15" fillId="10" borderId="0" xfId="12" applyFont="1" applyFill="1" applyBorder="1" applyAlignment="1">
      <alignment horizontal="center"/>
    </xf>
    <xf numFmtId="0" fontId="13" fillId="0" borderId="5" xfId="12" applyFont="1" applyBorder="1" applyAlignment="1">
      <alignment horizontal="center" vertical="center" wrapText="1"/>
    </xf>
    <xf numFmtId="0" fontId="13" fillId="0" borderId="6" xfId="12" applyFont="1" applyBorder="1" applyAlignment="1">
      <alignment horizontal="center" vertical="center" wrapText="1"/>
    </xf>
    <xf numFmtId="0" fontId="13" fillId="0" borderId="4" xfId="12" applyFont="1" applyBorder="1" applyAlignment="1">
      <alignment horizontal="center" vertical="center" wrapText="1"/>
    </xf>
    <xf numFmtId="0" fontId="15" fillId="0" borderId="8" xfId="12" applyFont="1" applyBorder="1" applyAlignment="1">
      <alignment horizontal="center" vertical="center"/>
    </xf>
    <xf numFmtId="0" fontId="15" fillId="0" borderId="11" xfId="12" applyFont="1" applyBorder="1" applyAlignment="1">
      <alignment horizontal="center" vertical="center"/>
    </xf>
    <xf numFmtId="0" fontId="15" fillId="0" borderId="12" xfId="12" applyFont="1" applyBorder="1" applyAlignment="1">
      <alignment horizontal="center" vertical="center"/>
    </xf>
    <xf numFmtId="0" fontId="15" fillId="9" borderId="5" xfId="12" applyFont="1" applyFill="1" applyBorder="1" applyAlignment="1">
      <alignment horizontal="center"/>
    </xf>
    <xf numFmtId="0" fontId="15" fillId="9" borderId="6" xfId="12" applyFont="1" applyFill="1" applyBorder="1" applyAlignment="1">
      <alignment horizontal="center"/>
    </xf>
    <xf numFmtId="0" fontId="15" fillId="9" borderId="4" xfId="12" applyFont="1" applyFill="1" applyBorder="1" applyAlignment="1">
      <alignment horizontal="center"/>
    </xf>
    <xf numFmtId="0" fontId="15" fillId="5" borderId="1" xfId="12" applyFont="1" applyFill="1" applyBorder="1" applyAlignment="1">
      <alignment horizontal="center"/>
    </xf>
    <xf numFmtId="0" fontId="14" fillId="0" borderId="0" xfId="12" applyFont="1" applyAlignment="1">
      <alignment horizontal="center" vertical="top" wrapText="1"/>
    </xf>
    <xf numFmtId="0" fontId="15" fillId="5" borderId="5" xfId="12" applyFont="1" applyFill="1" applyBorder="1" applyAlignment="1">
      <alignment horizontal="center"/>
    </xf>
    <xf numFmtId="0" fontId="15" fillId="5" borderId="6" xfId="12" applyFont="1" applyFill="1" applyBorder="1" applyAlignment="1">
      <alignment horizontal="center"/>
    </xf>
    <xf numFmtId="0" fontId="15" fillId="5" borderId="4" xfId="12" applyFont="1" applyFill="1" applyBorder="1" applyAlignment="1">
      <alignment horizontal="center"/>
    </xf>
    <xf numFmtId="0" fontId="16" fillId="6" borderId="0" xfId="0" applyFont="1" applyFill="1" applyAlignment="1">
      <alignment horizontal="left" vertical="top" wrapText="1"/>
    </xf>
    <xf numFmtId="0" fontId="3" fillId="0" borderId="1" xfId="4" applyFont="1" applyBorder="1" applyAlignment="1">
      <alignment horizontal="center" vertical="center" wrapText="1"/>
    </xf>
    <xf numFmtId="3" fontId="5" fillId="0" borderId="1" xfId="4" applyNumberFormat="1" applyFont="1" applyBorder="1" applyAlignment="1">
      <alignment horizontal="center" vertical="center" wrapText="1"/>
    </xf>
    <xf numFmtId="0" fontId="13" fillId="0" borderId="13" xfId="12" applyFont="1" applyBorder="1" applyAlignment="1">
      <alignment horizontal="right"/>
    </xf>
    <xf numFmtId="3" fontId="2" fillId="0" borderId="5" xfId="4" applyNumberFormat="1" applyFont="1" applyFill="1" applyBorder="1" applyAlignment="1">
      <alignment horizontal="center" vertical="center" wrapText="1"/>
    </xf>
    <xf numFmtId="3" fontId="2" fillId="0" borderId="4" xfId="4" applyNumberFormat="1" applyFont="1" applyFill="1" applyBorder="1" applyAlignment="1">
      <alignment horizontal="center" vertical="center" wrapText="1"/>
    </xf>
  </cellXfs>
  <cellStyles count="28">
    <cellStyle name="Денежный 2" xfId="1"/>
    <cellStyle name="для вывода показателей" xfId="2"/>
    <cellStyle name="Обычный" xfId="0" builtinId="0"/>
    <cellStyle name="Обычный 10" xfId="20"/>
    <cellStyle name="Обычный 11" xfId="21"/>
    <cellStyle name="Обычный 12" xfId="24"/>
    <cellStyle name="Обычный 13" xfId="25"/>
    <cellStyle name="Обычный 14" xfId="26"/>
    <cellStyle name="Обычный 15" xfId="27"/>
    <cellStyle name="Обычный 2" xfId="3"/>
    <cellStyle name="Обычный 2 2" xfId="4"/>
    <cellStyle name="Обычный 2 3" xfId="5"/>
    <cellStyle name="Обычный 2 4" xfId="6"/>
    <cellStyle name="Обычный 2 5" xfId="7"/>
    <cellStyle name="Обычный 2 6" xfId="8"/>
    <cellStyle name="Обычный 2 7" xfId="9"/>
    <cellStyle name="Обычный 2 8" xfId="10"/>
    <cellStyle name="Обычный 2_10" xfId="11"/>
    <cellStyle name="Обычный 3" xfId="12"/>
    <cellStyle name="Обычный 3 2" xfId="13"/>
    <cellStyle name="Обычный 4" xfId="14"/>
    <cellStyle name="Обычный 5" xfId="15"/>
    <cellStyle name="Обычный 6" xfId="22"/>
    <cellStyle name="Обычный 7" xfId="23"/>
    <cellStyle name="Обычный 8" xfId="18"/>
    <cellStyle name="Обычный 9" xfId="19"/>
    <cellStyle name="Обычный_tmp" xfId="16"/>
    <cellStyle name="Финансовый 2" xfId="17"/>
  </cellStyles>
  <dxfs count="0"/>
  <tableStyles count="0" defaultTableStyle="TableStyleMedium9" defaultPivotStyle="PivotStyleLight16"/>
  <colors>
    <mruColors>
      <color rgb="FFFFFF99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J31"/>
  <sheetViews>
    <sheetView tabSelected="1" topLeftCell="A4" zoomScaleSheetLayoutView="100" workbookViewId="0">
      <pane xSplit="1" ySplit="7" topLeftCell="BE11" activePane="bottomRight" state="frozen"/>
      <selection activeCell="A4" sqref="A4"/>
      <selection pane="topRight" activeCell="B4" sqref="B4"/>
      <selection pane="bottomLeft" activeCell="A11" sqref="A11"/>
      <selection pane="bottomRight" activeCell="CJ15" sqref="CJ15"/>
    </sheetView>
  </sheetViews>
  <sheetFormatPr defaultRowHeight="15"/>
  <cols>
    <col min="1" max="1" width="34.42578125" style="13" customWidth="1"/>
    <col min="2" max="2" width="10.85546875" style="4" customWidth="1"/>
    <col min="3" max="3" width="9.7109375" style="4" customWidth="1"/>
    <col min="4" max="4" width="10.140625" style="4" customWidth="1"/>
    <col min="5" max="5" width="10.42578125" style="4" customWidth="1"/>
    <col min="6" max="8" width="9" style="4" customWidth="1"/>
    <col min="9" max="9" width="9.7109375" style="4" customWidth="1"/>
    <col min="10" max="10" width="10.42578125" style="4" customWidth="1"/>
    <col min="11" max="12" width="8.28515625" style="4" customWidth="1"/>
    <col min="13" max="13" width="9.5703125" style="4" customWidth="1"/>
    <col min="14" max="14" width="10.28515625" style="4" customWidth="1"/>
    <col min="15" max="15" width="9" style="4" customWidth="1"/>
    <col min="16" max="16" width="8.7109375" style="4" customWidth="1"/>
    <col min="17" max="17" width="10.140625" style="4" customWidth="1"/>
    <col min="18" max="18" width="11.5703125" style="5" customWidth="1"/>
    <col min="19" max="19" width="9.5703125" style="5" customWidth="1"/>
    <col min="20" max="21" width="8.5703125" style="5" customWidth="1"/>
    <col min="22" max="22" width="10.28515625" style="5" customWidth="1"/>
    <col min="23" max="23" width="8.140625" style="6" customWidth="1"/>
    <col min="24" max="24" width="7.140625" style="6" customWidth="1"/>
    <col min="25" max="25" width="6" style="6" customWidth="1"/>
    <col min="26" max="26" width="6.5703125" style="6" customWidth="1"/>
    <col min="27" max="27" width="9" style="6" customWidth="1"/>
    <col min="28" max="28" width="10.7109375" style="4" customWidth="1"/>
    <col min="29" max="30" width="8.7109375" style="4" customWidth="1"/>
    <col min="31" max="31" width="7.140625" style="4" customWidth="1"/>
    <col min="32" max="32" width="9" style="4" customWidth="1"/>
    <col min="33" max="37" width="7.140625" style="4" customWidth="1"/>
    <col min="38" max="38" width="10.140625" style="4" customWidth="1"/>
    <col min="39" max="39" width="8.140625" style="4" customWidth="1"/>
    <col min="40" max="40" width="9" style="4" customWidth="1"/>
    <col min="41" max="41" width="8.42578125" style="4" customWidth="1"/>
    <col min="42" max="42" width="9" style="4" customWidth="1"/>
    <col min="43" max="44" width="8.42578125" style="4" customWidth="1"/>
    <col min="45" max="46" width="8" style="4" customWidth="1"/>
    <col min="47" max="47" width="8.85546875" style="4" customWidth="1"/>
    <col min="48" max="48" width="10.28515625" style="4" customWidth="1"/>
    <col min="49" max="49" width="8.5703125" style="4" customWidth="1"/>
    <col min="50" max="50" width="8.85546875" style="4" customWidth="1"/>
    <col min="51" max="51" width="8" style="4" customWidth="1"/>
    <col min="52" max="52" width="7" style="4" customWidth="1"/>
    <col min="53" max="53" width="7.7109375" style="4" customWidth="1"/>
    <col min="54" max="54" width="7" style="4" customWidth="1"/>
    <col min="55" max="55" width="9.28515625" style="4" customWidth="1"/>
    <col min="56" max="56" width="14.42578125" style="4" customWidth="1"/>
    <col min="57" max="57" width="10.5703125" style="4" customWidth="1"/>
    <col min="58" max="58" width="8.140625" style="4" customWidth="1"/>
    <col min="59" max="59" width="9.42578125" style="4" customWidth="1"/>
    <col min="60" max="60" width="14.42578125" style="4" customWidth="1"/>
    <col min="61" max="61" width="7.85546875" style="4" customWidth="1"/>
    <col min="62" max="62" width="9.28515625" style="4" customWidth="1"/>
    <col min="63" max="63" width="8.28515625" style="4" customWidth="1"/>
    <col min="64" max="64" width="8.7109375" style="4" customWidth="1"/>
    <col min="65" max="66" width="8.140625" style="4" customWidth="1"/>
    <col min="67" max="67" width="8.28515625" style="4" customWidth="1"/>
    <col min="68" max="68" width="10" style="4" customWidth="1"/>
    <col min="69" max="69" width="8.28515625" style="4" customWidth="1"/>
    <col min="70" max="70" width="8" style="4" customWidth="1"/>
    <col min="71" max="83" width="5.5703125" style="4" customWidth="1"/>
    <col min="84" max="86" width="4.85546875" style="4" customWidth="1"/>
    <col min="87" max="16384" width="9.140625" style="4"/>
  </cols>
  <sheetData>
    <row r="1" spans="1:88">
      <c r="J1" s="73" t="s">
        <v>66</v>
      </c>
      <c r="K1" s="73"/>
      <c r="L1" s="73"/>
    </row>
    <row r="2" spans="1:88" ht="15" customHeight="1">
      <c r="J2" s="117" t="s">
        <v>69</v>
      </c>
      <c r="K2" s="117"/>
      <c r="L2" s="117"/>
    </row>
    <row r="3" spans="1:88" s="7" customFormat="1" ht="33" customHeight="1">
      <c r="A3" s="14"/>
      <c r="B3" s="113" t="s">
        <v>90</v>
      </c>
      <c r="C3" s="113"/>
      <c r="D3" s="113"/>
      <c r="E3" s="113"/>
      <c r="F3" s="113"/>
      <c r="G3" s="113"/>
      <c r="H3" s="113"/>
      <c r="I3" s="113"/>
      <c r="J3" s="117"/>
      <c r="K3" s="117"/>
      <c r="L3" s="117"/>
      <c r="R3" s="8"/>
      <c r="S3" s="8"/>
      <c r="T3" s="8"/>
      <c r="U3" s="8"/>
      <c r="V3" s="8"/>
      <c r="W3" s="9"/>
      <c r="X3" s="9"/>
      <c r="Y3" s="9"/>
      <c r="Z3" s="9"/>
      <c r="AA3" s="9"/>
    </row>
    <row r="4" spans="1:88" s="7" customFormat="1" ht="15.75">
      <c r="A4" s="14"/>
      <c r="J4" s="117"/>
      <c r="K4" s="117"/>
      <c r="L4" s="117"/>
      <c r="R4" s="8"/>
      <c r="S4" s="8"/>
      <c r="T4" s="8"/>
      <c r="U4" s="8"/>
      <c r="V4" s="8"/>
      <c r="W4" s="9"/>
      <c r="X4" s="9"/>
      <c r="Y4" s="9"/>
      <c r="Z4" s="9"/>
      <c r="AA4" s="9"/>
    </row>
    <row r="5" spans="1:88">
      <c r="F5" s="28"/>
      <c r="K5" s="120" t="s">
        <v>52</v>
      </c>
      <c r="L5" s="120"/>
    </row>
    <row r="6" spans="1:88" ht="15" customHeight="1">
      <c r="A6" s="93"/>
      <c r="B6" s="96" t="s">
        <v>0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114" t="s">
        <v>1</v>
      </c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6"/>
      <c r="AB6" s="112" t="s">
        <v>2</v>
      </c>
      <c r="AC6" s="112"/>
      <c r="AD6" s="112"/>
      <c r="AE6" s="112"/>
      <c r="AF6" s="112"/>
      <c r="AG6" s="39"/>
      <c r="AH6" s="39"/>
      <c r="AI6" s="39"/>
      <c r="AJ6" s="39"/>
      <c r="AK6" s="39"/>
      <c r="AL6" s="60" t="s">
        <v>3</v>
      </c>
      <c r="AM6" s="68" t="s">
        <v>6</v>
      </c>
      <c r="AN6" s="68"/>
      <c r="AO6" s="68"/>
      <c r="AP6" s="68"/>
      <c r="AQ6" s="68"/>
      <c r="AR6" s="68"/>
      <c r="AS6" s="68"/>
      <c r="AT6" s="68"/>
      <c r="AU6" s="68"/>
      <c r="AV6" s="98" t="s">
        <v>4</v>
      </c>
      <c r="AW6" s="99"/>
      <c r="AX6" s="99"/>
      <c r="AY6" s="99"/>
      <c r="AZ6" s="99"/>
      <c r="BA6" s="99"/>
      <c r="BB6" s="100"/>
      <c r="BC6" s="69" t="s">
        <v>5</v>
      </c>
      <c r="BD6" s="69"/>
      <c r="BE6" s="69"/>
      <c r="BF6" s="69"/>
      <c r="BG6" s="69"/>
      <c r="BH6" s="69"/>
      <c r="BI6" s="69"/>
      <c r="BJ6" s="69"/>
      <c r="BK6" s="109" t="s">
        <v>58</v>
      </c>
      <c r="BL6" s="110"/>
      <c r="BM6" s="110"/>
      <c r="BN6" s="110"/>
      <c r="BO6" s="110"/>
      <c r="BP6" s="111"/>
      <c r="BQ6" s="101" t="s">
        <v>51</v>
      </c>
      <c r="BR6" s="102"/>
      <c r="BS6" s="102"/>
      <c r="BT6" s="102"/>
      <c r="BU6" s="102"/>
      <c r="BV6" s="102"/>
      <c r="BW6" s="102"/>
      <c r="BX6" s="102"/>
      <c r="BY6" s="102"/>
      <c r="BZ6" s="102"/>
      <c r="CA6" s="102"/>
      <c r="CB6" s="102"/>
      <c r="CC6" s="102"/>
      <c r="CD6" s="102"/>
      <c r="CE6" s="102"/>
      <c r="CF6" s="102"/>
      <c r="CG6" s="102"/>
      <c r="CH6" s="102"/>
      <c r="CI6" s="11"/>
      <c r="CJ6" s="11"/>
    </row>
    <row r="7" spans="1:88" ht="24.75" customHeight="1">
      <c r="A7" s="94"/>
      <c r="B7" s="97" t="s">
        <v>7</v>
      </c>
      <c r="C7" s="64" t="s">
        <v>8</v>
      </c>
      <c r="D7" s="119" t="s">
        <v>9</v>
      </c>
      <c r="E7" s="119"/>
      <c r="F7" s="119"/>
      <c r="G7" s="119"/>
      <c r="H7" s="119"/>
      <c r="I7" s="119"/>
      <c r="J7" s="64" t="s">
        <v>82</v>
      </c>
      <c r="K7" s="64" t="s">
        <v>43</v>
      </c>
      <c r="L7" s="81" t="s">
        <v>42</v>
      </c>
      <c r="M7" s="118" t="s">
        <v>10</v>
      </c>
      <c r="N7" s="63" t="s">
        <v>9</v>
      </c>
      <c r="O7" s="63"/>
      <c r="P7" s="63"/>
      <c r="Q7" s="63"/>
      <c r="R7" s="78" t="s">
        <v>78</v>
      </c>
      <c r="S7" s="77" t="s">
        <v>9</v>
      </c>
      <c r="T7" s="77"/>
      <c r="U7" s="77"/>
      <c r="V7" s="77"/>
      <c r="W7" s="75" t="s">
        <v>46</v>
      </c>
      <c r="X7" s="76" t="s">
        <v>9</v>
      </c>
      <c r="Y7" s="76"/>
      <c r="Z7" s="76"/>
      <c r="AA7" s="76"/>
      <c r="AB7" s="81" t="s">
        <v>11</v>
      </c>
      <c r="AC7" s="63" t="s">
        <v>9</v>
      </c>
      <c r="AD7" s="63"/>
      <c r="AE7" s="63"/>
      <c r="AF7" s="63"/>
      <c r="AG7" s="81" t="s">
        <v>53</v>
      </c>
      <c r="AH7" s="63" t="s">
        <v>9</v>
      </c>
      <c r="AI7" s="63"/>
      <c r="AJ7" s="63"/>
      <c r="AK7" s="63"/>
      <c r="AL7" s="61"/>
      <c r="AM7" s="72" t="s">
        <v>14</v>
      </c>
      <c r="AN7" s="72"/>
      <c r="AO7" s="72"/>
      <c r="AP7" s="72" t="s">
        <v>15</v>
      </c>
      <c r="AQ7" s="72"/>
      <c r="AR7" s="72"/>
      <c r="AS7" s="82" t="s">
        <v>16</v>
      </c>
      <c r="AT7" s="72" t="s">
        <v>17</v>
      </c>
      <c r="AU7" s="82" t="s">
        <v>18</v>
      </c>
      <c r="AV7" s="81" t="s">
        <v>81</v>
      </c>
      <c r="AW7" s="63" t="s">
        <v>9</v>
      </c>
      <c r="AX7" s="63"/>
      <c r="AY7" s="63"/>
      <c r="AZ7" s="63"/>
      <c r="BA7" s="63"/>
      <c r="BB7" s="63"/>
      <c r="BC7" s="71" t="s">
        <v>12</v>
      </c>
      <c r="BD7" s="67" t="s">
        <v>9</v>
      </c>
      <c r="BE7" s="67"/>
      <c r="BF7" s="67"/>
      <c r="BG7" s="65" t="s">
        <v>13</v>
      </c>
      <c r="BH7" s="67" t="s">
        <v>9</v>
      </c>
      <c r="BI7" s="67"/>
      <c r="BJ7" s="67"/>
      <c r="BK7" s="106" t="s">
        <v>59</v>
      </c>
      <c r="BL7" s="107"/>
      <c r="BM7" s="107"/>
      <c r="BN7" s="107"/>
      <c r="BO7" s="107"/>
      <c r="BP7" s="108"/>
      <c r="BQ7" s="90" t="s">
        <v>49</v>
      </c>
      <c r="BR7" s="103" t="s">
        <v>39</v>
      </c>
      <c r="BS7" s="104"/>
      <c r="BT7" s="104"/>
      <c r="BU7" s="104"/>
      <c r="BV7" s="104"/>
      <c r="BW7" s="104"/>
      <c r="BX7" s="104"/>
      <c r="BY7" s="104"/>
      <c r="BZ7" s="104"/>
      <c r="CA7" s="104"/>
      <c r="CB7" s="104"/>
      <c r="CC7" s="104"/>
      <c r="CD7" s="104"/>
      <c r="CE7" s="104"/>
      <c r="CF7" s="105"/>
      <c r="CG7" s="90" t="s">
        <v>50</v>
      </c>
      <c r="CH7" s="12" t="s">
        <v>39</v>
      </c>
    </row>
    <row r="8" spans="1:88" ht="15" customHeight="1">
      <c r="A8" s="94"/>
      <c r="B8" s="97"/>
      <c r="C8" s="64"/>
      <c r="D8" s="61" t="s">
        <v>19</v>
      </c>
      <c r="E8" s="121" t="s">
        <v>39</v>
      </c>
      <c r="F8" s="122"/>
      <c r="G8" s="61" t="s">
        <v>20</v>
      </c>
      <c r="H8" s="25" t="s">
        <v>9</v>
      </c>
      <c r="I8" s="64" t="s">
        <v>48</v>
      </c>
      <c r="J8" s="64"/>
      <c r="K8" s="64"/>
      <c r="L8" s="64"/>
      <c r="M8" s="97"/>
      <c r="N8" s="64" t="s">
        <v>21</v>
      </c>
      <c r="O8" s="64" t="s">
        <v>22</v>
      </c>
      <c r="P8" s="64" t="s">
        <v>23</v>
      </c>
      <c r="Q8" s="79" t="s">
        <v>24</v>
      </c>
      <c r="R8" s="78"/>
      <c r="S8" s="78" t="s">
        <v>21</v>
      </c>
      <c r="T8" s="78" t="s">
        <v>25</v>
      </c>
      <c r="U8" s="78" t="s">
        <v>26</v>
      </c>
      <c r="V8" s="78" t="s">
        <v>80</v>
      </c>
      <c r="W8" s="74"/>
      <c r="X8" s="74" t="s">
        <v>21</v>
      </c>
      <c r="Y8" s="74" t="s">
        <v>25</v>
      </c>
      <c r="Z8" s="74" t="s">
        <v>26</v>
      </c>
      <c r="AA8" s="74" t="s">
        <v>24</v>
      </c>
      <c r="AB8" s="64"/>
      <c r="AC8" s="64" t="s">
        <v>21</v>
      </c>
      <c r="AD8" s="64" t="s">
        <v>25</v>
      </c>
      <c r="AE8" s="64" t="s">
        <v>27</v>
      </c>
      <c r="AF8" s="64" t="s">
        <v>79</v>
      </c>
      <c r="AG8" s="64"/>
      <c r="AH8" s="64" t="s">
        <v>21</v>
      </c>
      <c r="AI8" s="64" t="s">
        <v>25</v>
      </c>
      <c r="AJ8" s="64" t="s">
        <v>27</v>
      </c>
      <c r="AK8" s="64" t="s">
        <v>24</v>
      </c>
      <c r="AL8" s="61"/>
      <c r="AM8" s="62" t="s">
        <v>29</v>
      </c>
      <c r="AN8" s="62" t="s">
        <v>30</v>
      </c>
      <c r="AO8" s="62" t="s">
        <v>31</v>
      </c>
      <c r="AP8" s="62" t="s">
        <v>29</v>
      </c>
      <c r="AQ8" s="62" t="s">
        <v>30</v>
      </c>
      <c r="AR8" s="62" t="s">
        <v>31</v>
      </c>
      <c r="AS8" s="83"/>
      <c r="AT8" s="72"/>
      <c r="AU8" s="83"/>
      <c r="AV8" s="64"/>
      <c r="AW8" s="64" t="s">
        <v>21</v>
      </c>
      <c r="AX8" s="10" t="s">
        <v>28</v>
      </c>
      <c r="AY8" s="64" t="s">
        <v>25</v>
      </c>
      <c r="AZ8" s="10" t="s">
        <v>28</v>
      </c>
      <c r="BA8" s="64" t="s">
        <v>24</v>
      </c>
      <c r="BB8" s="10" t="s">
        <v>28</v>
      </c>
      <c r="BC8" s="71"/>
      <c r="BD8" s="70" t="s">
        <v>68</v>
      </c>
      <c r="BE8" s="70" t="s">
        <v>67</v>
      </c>
      <c r="BF8" s="70" t="s">
        <v>54</v>
      </c>
      <c r="BG8" s="65"/>
      <c r="BH8" s="70" t="s">
        <v>68</v>
      </c>
      <c r="BI8" s="70" t="s">
        <v>67</v>
      </c>
      <c r="BJ8" s="70" t="s">
        <v>54</v>
      </c>
      <c r="BK8" s="85" t="s">
        <v>64</v>
      </c>
      <c r="BL8" s="85" t="s">
        <v>60</v>
      </c>
      <c r="BM8" s="36" t="s">
        <v>62</v>
      </c>
      <c r="BN8" s="85" t="s">
        <v>61</v>
      </c>
      <c r="BO8" s="29" t="s">
        <v>62</v>
      </c>
      <c r="BP8" s="85" t="s">
        <v>65</v>
      </c>
      <c r="BQ8" s="91"/>
      <c r="BR8" s="72" t="s">
        <v>55</v>
      </c>
      <c r="BS8" s="72" t="s">
        <v>56</v>
      </c>
      <c r="BT8" s="72" t="s">
        <v>57</v>
      </c>
      <c r="BU8" s="62" t="s">
        <v>44</v>
      </c>
      <c r="BV8" s="87" t="s">
        <v>39</v>
      </c>
      <c r="BW8" s="88"/>
      <c r="BX8" s="89"/>
      <c r="BY8" s="62" t="s">
        <v>45</v>
      </c>
      <c r="BZ8" s="87" t="s">
        <v>39</v>
      </c>
      <c r="CA8" s="88"/>
      <c r="CB8" s="89"/>
      <c r="CC8" s="62" t="s">
        <v>47</v>
      </c>
      <c r="CD8" s="87" t="s">
        <v>39</v>
      </c>
      <c r="CE8" s="88"/>
      <c r="CF8" s="89"/>
      <c r="CG8" s="91"/>
      <c r="CH8" s="62" t="s">
        <v>47</v>
      </c>
    </row>
    <row r="9" spans="1:88" ht="290.25" customHeight="1">
      <c r="A9" s="95"/>
      <c r="B9" s="97"/>
      <c r="C9" s="64"/>
      <c r="D9" s="61"/>
      <c r="E9" s="25" t="s">
        <v>40</v>
      </c>
      <c r="F9" s="25" t="s">
        <v>41</v>
      </c>
      <c r="G9" s="61"/>
      <c r="H9" s="25" t="s">
        <v>32</v>
      </c>
      <c r="I9" s="64"/>
      <c r="J9" s="64"/>
      <c r="K9" s="64"/>
      <c r="L9" s="64"/>
      <c r="M9" s="97"/>
      <c r="N9" s="64"/>
      <c r="O9" s="64"/>
      <c r="P9" s="64"/>
      <c r="Q9" s="80"/>
      <c r="R9" s="78"/>
      <c r="S9" s="78"/>
      <c r="T9" s="78"/>
      <c r="U9" s="78"/>
      <c r="V9" s="78"/>
      <c r="W9" s="74"/>
      <c r="X9" s="74"/>
      <c r="Y9" s="74"/>
      <c r="Z9" s="74"/>
      <c r="AA9" s="7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1"/>
      <c r="AM9" s="62"/>
      <c r="AN9" s="62"/>
      <c r="AO9" s="62"/>
      <c r="AP9" s="62"/>
      <c r="AQ9" s="62"/>
      <c r="AR9" s="62"/>
      <c r="AS9" s="84"/>
      <c r="AT9" s="72"/>
      <c r="AU9" s="84"/>
      <c r="AV9" s="64"/>
      <c r="AW9" s="64"/>
      <c r="AX9" s="33" t="s">
        <v>33</v>
      </c>
      <c r="AY9" s="64"/>
      <c r="AZ9" s="33" t="s">
        <v>33</v>
      </c>
      <c r="BA9" s="64"/>
      <c r="BB9" s="33" t="s">
        <v>33</v>
      </c>
      <c r="BC9" s="71"/>
      <c r="BD9" s="70"/>
      <c r="BE9" s="70"/>
      <c r="BF9" s="70"/>
      <c r="BG9" s="66"/>
      <c r="BH9" s="70"/>
      <c r="BI9" s="70"/>
      <c r="BJ9" s="70"/>
      <c r="BK9" s="86"/>
      <c r="BL9" s="86"/>
      <c r="BM9" s="37" t="s">
        <v>63</v>
      </c>
      <c r="BN9" s="86"/>
      <c r="BO9" s="30" t="s">
        <v>63</v>
      </c>
      <c r="BP9" s="86"/>
      <c r="BQ9" s="92"/>
      <c r="BR9" s="72"/>
      <c r="BS9" s="72"/>
      <c r="BT9" s="72"/>
      <c r="BU9" s="62"/>
      <c r="BV9" s="40" t="s">
        <v>55</v>
      </c>
      <c r="BW9" s="40" t="s">
        <v>56</v>
      </c>
      <c r="BX9" s="40" t="s">
        <v>57</v>
      </c>
      <c r="BY9" s="62"/>
      <c r="BZ9" s="40" t="s">
        <v>55</v>
      </c>
      <c r="CA9" s="40" t="s">
        <v>56</v>
      </c>
      <c r="CB9" s="40" t="s">
        <v>57</v>
      </c>
      <c r="CC9" s="62"/>
      <c r="CD9" s="40" t="s">
        <v>55</v>
      </c>
      <c r="CE9" s="40" t="s">
        <v>56</v>
      </c>
      <c r="CF9" s="40" t="s">
        <v>57</v>
      </c>
      <c r="CG9" s="92"/>
      <c r="CH9" s="62"/>
    </row>
    <row r="10" spans="1:88" ht="12" customHeight="1">
      <c r="A10" s="15">
        <v>1</v>
      </c>
      <c r="B10" s="1">
        <f t="shared" ref="B10:AG10" si="0">A10+1</f>
        <v>2</v>
      </c>
      <c r="C10" s="1">
        <f t="shared" si="0"/>
        <v>3</v>
      </c>
      <c r="D10" s="1">
        <f t="shared" si="0"/>
        <v>4</v>
      </c>
      <c r="E10" s="1">
        <f t="shared" si="0"/>
        <v>5</v>
      </c>
      <c r="F10" s="1">
        <f t="shared" si="0"/>
        <v>6</v>
      </c>
      <c r="G10" s="1">
        <f t="shared" si="0"/>
        <v>7</v>
      </c>
      <c r="H10" s="1">
        <f t="shared" si="0"/>
        <v>8</v>
      </c>
      <c r="I10" s="1">
        <f t="shared" si="0"/>
        <v>9</v>
      </c>
      <c r="J10" s="1">
        <f>I10+1</f>
        <v>10</v>
      </c>
      <c r="K10" s="1">
        <f t="shared" si="0"/>
        <v>11</v>
      </c>
      <c r="L10" s="1">
        <f t="shared" si="0"/>
        <v>12</v>
      </c>
      <c r="M10" s="1">
        <f t="shared" si="0"/>
        <v>13</v>
      </c>
      <c r="N10" s="1">
        <f t="shared" si="0"/>
        <v>14</v>
      </c>
      <c r="O10" s="1">
        <f t="shared" si="0"/>
        <v>15</v>
      </c>
      <c r="P10" s="1">
        <f t="shared" si="0"/>
        <v>16</v>
      </c>
      <c r="Q10" s="1">
        <f t="shared" si="0"/>
        <v>17</v>
      </c>
      <c r="R10" s="2">
        <f t="shared" si="0"/>
        <v>18</v>
      </c>
      <c r="S10" s="2">
        <f t="shared" si="0"/>
        <v>19</v>
      </c>
      <c r="T10" s="2">
        <f t="shared" si="0"/>
        <v>20</v>
      </c>
      <c r="U10" s="2">
        <f t="shared" si="0"/>
        <v>21</v>
      </c>
      <c r="V10" s="2">
        <f t="shared" si="0"/>
        <v>22</v>
      </c>
      <c r="W10" s="3">
        <f t="shared" si="0"/>
        <v>23</v>
      </c>
      <c r="X10" s="3">
        <f t="shared" si="0"/>
        <v>24</v>
      </c>
      <c r="Y10" s="3">
        <f t="shared" si="0"/>
        <v>25</v>
      </c>
      <c r="Z10" s="3">
        <f t="shared" si="0"/>
        <v>26</v>
      </c>
      <c r="AA10" s="3">
        <f t="shared" si="0"/>
        <v>27</v>
      </c>
      <c r="AB10" s="1">
        <f t="shared" si="0"/>
        <v>28</v>
      </c>
      <c r="AC10" s="1">
        <f t="shared" si="0"/>
        <v>29</v>
      </c>
      <c r="AD10" s="1">
        <f t="shared" si="0"/>
        <v>30</v>
      </c>
      <c r="AE10" s="1">
        <f t="shared" si="0"/>
        <v>31</v>
      </c>
      <c r="AF10" s="1">
        <f t="shared" si="0"/>
        <v>32</v>
      </c>
      <c r="AG10" s="1">
        <f t="shared" si="0"/>
        <v>33</v>
      </c>
      <c r="AH10" s="1">
        <f t="shared" ref="AH10:BM10" si="1">AG10+1</f>
        <v>34</v>
      </c>
      <c r="AI10" s="1">
        <f t="shared" si="1"/>
        <v>35</v>
      </c>
      <c r="AJ10" s="1">
        <f t="shared" si="1"/>
        <v>36</v>
      </c>
      <c r="AK10" s="1">
        <f t="shared" si="1"/>
        <v>37</v>
      </c>
      <c r="AL10" s="1">
        <f t="shared" si="1"/>
        <v>38</v>
      </c>
      <c r="AM10" s="1">
        <f t="shared" si="1"/>
        <v>39</v>
      </c>
      <c r="AN10" s="1">
        <f t="shared" si="1"/>
        <v>40</v>
      </c>
      <c r="AO10" s="1">
        <f t="shared" si="1"/>
        <v>41</v>
      </c>
      <c r="AP10" s="1">
        <f t="shared" si="1"/>
        <v>42</v>
      </c>
      <c r="AQ10" s="1">
        <f t="shared" si="1"/>
        <v>43</v>
      </c>
      <c r="AR10" s="1">
        <f t="shared" si="1"/>
        <v>44</v>
      </c>
      <c r="AS10" s="1">
        <f t="shared" si="1"/>
        <v>45</v>
      </c>
      <c r="AT10" s="1">
        <f t="shared" si="1"/>
        <v>46</v>
      </c>
      <c r="AU10" s="1">
        <f t="shared" si="1"/>
        <v>47</v>
      </c>
      <c r="AV10" s="1">
        <f t="shared" si="1"/>
        <v>48</v>
      </c>
      <c r="AW10" s="1">
        <f t="shared" si="1"/>
        <v>49</v>
      </c>
      <c r="AX10" s="1">
        <f t="shared" si="1"/>
        <v>50</v>
      </c>
      <c r="AY10" s="1">
        <f t="shared" si="1"/>
        <v>51</v>
      </c>
      <c r="AZ10" s="1">
        <f t="shared" si="1"/>
        <v>52</v>
      </c>
      <c r="BA10" s="1">
        <f t="shared" si="1"/>
        <v>53</v>
      </c>
      <c r="BB10" s="1">
        <f t="shared" si="1"/>
        <v>54</v>
      </c>
      <c r="BC10" s="1">
        <f t="shared" si="1"/>
        <v>55</v>
      </c>
      <c r="BD10" s="1">
        <f t="shared" si="1"/>
        <v>56</v>
      </c>
      <c r="BE10" s="1">
        <f t="shared" si="1"/>
        <v>57</v>
      </c>
      <c r="BF10" s="1">
        <f t="shared" si="1"/>
        <v>58</v>
      </c>
      <c r="BG10" s="1">
        <f t="shared" si="1"/>
        <v>59</v>
      </c>
      <c r="BH10" s="1">
        <f t="shared" si="1"/>
        <v>60</v>
      </c>
      <c r="BI10" s="1">
        <f t="shared" si="1"/>
        <v>61</v>
      </c>
      <c r="BJ10" s="1">
        <f t="shared" si="1"/>
        <v>62</v>
      </c>
      <c r="BK10" s="1">
        <f t="shared" si="1"/>
        <v>63</v>
      </c>
      <c r="BL10" s="1">
        <f t="shared" si="1"/>
        <v>64</v>
      </c>
      <c r="BM10" s="1">
        <f t="shared" si="1"/>
        <v>65</v>
      </c>
      <c r="BN10" s="1">
        <f t="shared" ref="BN10:CH10" si="2">BM10+1</f>
        <v>66</v>
      </c>
      <c r="BO10" s="1">
        <f t="shared" si="2"/>
        <v>67</v>
      </c>
      <c r="BP10" s="1">
        <f t="shared" si="2"/>
        <v>68</v>
      </c>
      <c r="BQ10" s="1">
        <f t="shared" si="2"/>
        <v>69</v>
      </c>
      <c r="BR10" s="1">
        <f t="shared" si="2"/>
        <v>70</v>
      </c>
      <c r="BS10" s="1">
        <f t="shared" si="2"/>
        <v>71</v>
      </c>
      <c r="BT10" s="1">
        <f t="shared" si="2"/>
        <v>72</v>
      </c>
      <c r="BU10" s="1">
        <f t="shared" si="2"/>
        <v>73</v>
      </c>
      <c r="BV10" s="1">
        <f t="shared" si="2"/>
        <v>74</v>
      </c>
      <c r="BW10" s="1">
        <f t="shared" si="2"/>
        <v>75</v>
      </c>
      <c r="BX10" s="1">
        <f t="shared" si="2"/>
        <v>76</v>
      </c>
      <c r="BY10" s="1">
        <f t="shared" si="2"/>
        <v>77</v>
      </c>
      <c r="BZ10" s="1">
        <f t="shared" si="2"/>
        <v>78</v>
      </c>
      <c r="CA10" s="1">
        <f t="shared" si="2"/>
        <v>79</v>
      </c>
      <c r="CB10" s="1">
        <f t="shared" si="2"/>
        <v>80</v>
      </c>
      <c r="CC10" s="1">
        <f t="shared" si="2"/>
        <v>81</v>
      </c>
      <c r="CD10" s="1">
        <f t="shared" si="2"/>
        <v>82</v>
      </c>
      <c r="CE10" s="1">
        <f t="shared" si="2"/>
        <v>83</v>
      </c>
      <c r="CF10" s="1">
        <f t="shared" si="2"/>
        <v>84</v>
      </c>
      <c r="CG10" s="1">
        <f t="shared" si="2"/>
        <v>85</v>
      </c>
      <c r="CH10" s="1">
        <f t="shared" si="2"/>
        <v>86</v>
      </c>
    </row>
    <row r="11" spans="1:88" ht="21.75" customHeight="1">
      <c r="A11" s="16" t="s">
        <v>34</v>
      </c>
      <c r="B11" s="42">
        <f>C11+J11+K11+L11</f>
        <v>249929.00119000001</v>
      </c>
      <c r="C11" s="42">
        <f>D11+G11+I11</f>
        <v>135362.4711</v>
      </c>
      <c r="D11" s="42">
        <f t="shared" ref="D11:L11" si="3">D12+D13</f>
        <v>37548.41762</v>
      </c>
      <c r="E11" s="42">
        <f t="shared" si="3"/>
        <v>27119.5893</v>
      </c>
      <c r="F11" s="42">
        <f t="shared" si="3"/>
        <v>7522.6932900000002</v>
      </c>
      <c r="G11" s="42">
        <f>SUM(G12:G13)</f>
        <v>14079.68159</v>
      </c>
      <c r="H11" s="42">
        <f t="shared" si="3"/>
        <v>7363.3321500000002</v>
      </c>
      <c r="I11" s="42">
        <f>I12-144</f>
        <v>83734.371889999995</v>
      </c>
      <c r="J11" s="42">
        <f>J12</f>
        <v>114237.48711</v>
      </c>
      <c r="K11" s="42">
        <f t="shared" si="3"/>
        <v>370.25799999999998</v>
      </c>
      <c r="L11" s="42">
        <f t="shared" si="3"/>
        <v>-41.215019999999996</v>
      </c>
      <c r="M11" s="18">
        <f>N11+O11+P11+Q11</f>
        <v>268515.83278000006</v>
      </c>
      <c r="N11" s="18">
        <f>S11+X11+AC11</f>
        <v>137578.86824000001</v>
      </c>
      <c r="O11" s="18">
        <f>T11+Y11+AD11</f>
        <v>32533.4519</v>
      </c>
      <c r="P11" s="18">
        <f>U11+Z11+AE11</f>
        <v>43594.877180000003</v>
      </c>
      <c r="Q11" s="18">
        <f>V11+AA11+AF11</f>
        <v>54808.63545999999</v>
      </c>
      <c r="R11" s="46">
        <f>S11+T11+U11+V11</f>
        <v>146336.93745</v>
      </c>
      <c r="S11" s="46">
        <f t="shared" ref="S11:AE11" si="4">S12+S13</f>
        <v>55350.959719999999</v>
      </c>
      <c r="T11" s="46">
        <f t="shared" si="4"/>
        <v>14691.42943</v>
      </c>
      <c r="U11" s="46">
        <f t="shared" si="4"/>
        <v>43359.184430000001</v>
      </c>
      <c r="V11" s="46">
        <f>V12+V13-8040.99998</f>
        <v>32935.363870000001</v>
      </c>
      <c r="W11" s="45">
        <f t="shared" si="4"/>
        <v>8093.2416700000003</v>
      </c>
      <c r="X11" s="45">
        <f t="shared" si="4"/>
        <v>105.50294</v>
      </c>
      <c r="Y11" s="45">
        <f>Y12+Z21</f>
        <v>31.861899999999999</v>
      </c>
      <c r="Z11" s="45">
        <f t="shared" si="4"/>
        <v>229.86770000000001</v>
      </c>
      <c r="AA11" s="45">
        <f t="shared" si="4"/>
        <v>7726.0091300000004</v>
      </c>
      <c r="AB11" s="18">
        <f>AC11+AD11+AE11+AF11</f>
        <v>114085.65365999998</v>
      </c>
      <c r="AC11" s="38">
        <f t="shared" si="4"/>
        <v>82122.405580000006</v>
      </c>
      <c r="AD11" s="38">
        <f t="shared" si="4"/>
        <v>17810.16057</v>
      </c>
      <c r="AE11" s="38">
        <f t="shared" si="4"/>
        <v>5.8250500000000001</v>
      </c>
      <c r="AF11" s="38">
        <f>AF12+AF13-3490.93935</f>
        <v>14147.262459999991</v>
      </c>
      <c r="AG11" s="18">
        <f t="shared" ref="AG11:AL11" si="5">AG12+AG13</f>
        <v>0</v>
      </c>
      <c r="AH11" s="38">
        <f t="shared" si="5"/>
        <v>0</v>
      </c>
      <c r="AI11" s="38">
        <f t="shared" si="5"/>
        <v>0</v>
      </c>
      <c r="AJ11" s="38">
        <f t="shared" si="5"/>
        <v>0</v>
      </c>
      <c r="AK11" s="38">
        <f t="shared" si="5"/>
        <v>0</v>
      </c>
      <c r="AL11" s="38">
        <f t="shared" si="5"/>
        <v>-18586.831589999987</v>
      </c>
      <c r="AM11" s="18">
        <f>AN11-AO11</f>
        <v>18000</v>
      </c>
      <c r="AN11" s="18">
        <f t="shared" ref="AN11:CC11" si="6">AN12+AN13</f>
        <v>18000</v>
      </c>
      <c r="AO11" s="18">
        <f t="shared" si="6"/>
        <v>0</v>
      </c>
      <c r="AP11" s="18">
        <f>AQ11-AR11</f>
        <v>0</v>
      </c>
      <c r="AQ11" s="18">
        <f t="shared" si="6"/>
        <v>0</v>
      </c>
      <c r="AR11" s="18">
        <f t="shared" si="6"/>
        <v>0</v>
      </c>
      <c r="AS11" s="18">
        <f t="shared" si="6"/>
        <v>0</v>
      </c>
      <c r="AT11" s="18">
        <f t="shared" si="6"/>
        <v>0</v>
      </c>
      <c r="AU11" s="18">
        <f t="shared" si="6"/>
        <v>586.83158999998682</v>
      </c>
      <c r="AV11" s="18">
        <f t="shared" si="6"/>
        <v>22458.201950000002</v>
      </c>
      <c r="AW11" s="18">
        <f t="shared" si="6"/>
        <v>16355.07461</v>
      </c>
      <c r="AX11" s="18">
        <f t="shared" si="6"/>
        <v>1094.3277600000001</v>
      </c>
      <c r="AY11" s="18">
        <f t="shared" si="6"/>
        <v>4510.3333199999997</v>
      </c>
      <c r="AZ11" s="18">
        <f t="shared" si="6"/>
        <v>271.04743999999999</v>
      </c>
      <c r="BA11" s="18">
        <f t="shared" si="6"/>
        <v>1592.7940200000007</v>
      </c>
      <c r="BB11" s="18">
        <f t="shared" si="6"/>
        <v>277.69398999999999</v>
      </c>
      <c r="BC11" s="18">
        <f>BD11+BE11+BF11</f>
        <v>4847.5261300000002</v>
      </c>
      <c r="BD11" s="18">
        <f t="shared" ref="BD11:BF11" si="7">BD12+BD13</f>
        <v>2092.0311300000003</v>
      </c>
      <c r="BE11" s="18">
        <f t="shared" si="7"/>
        <v>2.5209999999999999</v>
      </c>
      <c r="BF11" s="18">
        <f t="shared" si="7"/>
        <v>2752.9740000000002</v>
      </c>
      <c r="BG11" s="18">
        <f>BH11+BI11+BJ11</f>
        <v>4260.6912899999998</v>
      </c>
      <c r="BH11" s="18">
        <f t="shared" si="6"/>
        <v>2595.8911899999994</v>
      </c>
      <c r="BI11" s="18">
        <f t="shared" si="6"/>
        <v>152.33342999999999</v>
      </c>
      <c r="BJ11" s="18">
        <f t="shared" si="6"/>
        <v>1512.46667</v>
      </c>
      <c r="BK11" s="18">
        <f t="shared" si="6"/>
        <v>0</v>
      </c>
      <c r="BL11" s="18">
        <f t="shared" si="6"/>
        <v>7522.6932900000002</v>
      </c>
      <c r="BM11" s="18">
        <f t="shared" si="6"/>
        <v>0</v>
      </c>
      <c r="BN11" s="18">
        <f t="shared" si="6"/>
        <v>5133.1150799999996</v>
      </c>
      <c r="BO11" s="18">
        <f t="shared" si="6"/>
        <v>0</v>
      </c>
      <c r="BP11" s="18">
        <f t="shared" si="6"/>
        <v>2389.5782100000001</v>
      </c>
      <c r="BQ11" s="18">
        <f t="shared" si="6"/>
        <v>1828.50137</v>
      </c>
      <c r="BR11" s="18">
        <f t="shared" si="6"/>
        <v>1828.50137</v>
      </c>
      <c r="BS11" s="18">
        <f t="shared" si="6"/>
        <v>0</v>
      </c>
      <c r="BT11" s="18">
        <f t="shared" si="6"/>
        <v>0</v>
      </c>
      <c r="BU11" s="18">
        <f t="shared" si="6"/>
        <v>0</v>
      </c>
      <c r="BV11" s="18">
        <f t="shared" si="6"/>
        <v>0</v>
      </c>
      <c r="BW11" s="18">
        <f t="shared" si="6"/>
        <v>0</v>
      </c>
      <c r="BX11" s="18">
        <f t="shared" si="6"/>
        <v>0</v>
      </c>
      <c r="BY11" s="18">
        <f t="shared" si="6"/>
        <v>0</v>
      </c>
      <c r="BZ11" s="18">
        <f t="shared" si="6"/>
        <v>0</v>
      </c>
      <c r="CA11" s="18">
        <f t="shared" si="6"/>
        <v>0</v>
      </c>
      <c r="CB11" s="18">
        <f t="shared" si="6"/>
        <v>0</v>
      </c>
      <c r="CC11" s="18">
        <f t="shared" si="6"/>
        <v>0</v>
      </c>
      <c r="CD11" s="18">
        <f>CD12+CD13</f>
        <v>0</v>
      </c>
      <c r="CE11" s="18">
        <v>0</v>
      </c>
      <c r="CF11" s="18">
        <v>0</v>
      </c>
      <c r="CG11" s="18">
        <v>0</v>
      </c>
      <c r="CH11" s="18">
        <v>0</v>
      </c>
    </row>
    <row r="12" spans="1:88">
      <c r="A12" s="16" t="s">
        <v>35</v>
      </c>
      <c r="B12" s="38">
        <f>C12+J12+K12+L12</f>
        <v>234923.48009999999</v>
      </c>
      <c r="C12" s="38">
        <f>D12+G12+I12</f>
        <v>120717.65798999999</v>
      </c>
      <c r="D12" s="38">
        <v>25104.196660000001</v>
      </c>
      <c r="E12" s="38">
        <v>23231.33365</v>
      </c>
      <c r="F12" s="38">
        <v>0</v>
      </c>
      <c r="G12" s="38">
        <v>11735.08944</v>
      </c>
      <c r="H12" s="38">
        <v>7115.2674999999999</v>
      </c>
      <c r="I12" s="38">
        <v>83878.371889999995</v>
      </c>
      <c r="J12" s="38">
        <f>198115.859-I12-K12</f>
        <v>114237.48711</v>
      </c>
      <c r="K12" s="38">
        <v>0</v>
      </c>
      <c r="L12" s="38">
        <v>-31.664999999999999</v>
      </c>
      <c r="M12" s="18">
        <f>N12+O12+P12+Q12</f>
        <v>253558.61034999997</v>
      </c>
      <c r="N12" s="18">
        <f>S12+X12+AC12</f>
        <v>129513.62880999999</v>
      </c>
      <c r="O12" s="18">
        <f>T12+Y12+AD12</f>
        <v>30263.03285</v>
      </c>
      <c r="P12" s="18">
        <f>U12+Z12+AE12</f>
        <v>38306.273230000006</v>
      </c>
      <c r="Q12" s="38">
        <f>V12+AA12+AF12+AK12</f>
        <v>55475.675459999999</v>
      </c>
      <c r="R12" s="46">
        <v>131227.38159</v>
      </c>
      <c r="S12" s="46">
        <f>36015.01307+4830.24768+6850.04969</f>
        <v>47695.310440000001</v>
      </c>
      <c r="T12" s="46">
        <f>9318.1084+1444.85641+1770.14694</f>
        <v>12533.11175</v>
      </c>
      <c r="U12" s="46">
        <f>31777.8384+6298.56713</f>
        <v>38076.405530000004</v>
      </c>
      <c r="V12" s="46">
        <f>R12-U12-T12-S12</f>
        <v>32922.553870000003</v>
      </c>
      <c r="W12" s="45">
        <v>8093.2416700000003</v>
      </c>
      <c r="X12" s="45">
        <v>105.50294</v>
      </c>
      <c r="Y12" s="45">
        <v>31.861899999999999</v>
      </c>
      <c r="Z12" s="45">
        <v>229.86770000000001</v>
      </c>
      <c r="AA12" s="45">
        <f>W12-Z12-Y12-X12</f>
        <v>7726.0091300000004</v>
      </c>
      <c r="AB12" s="38">
        <v>114237.98709</v>
      </c>
      <c r="AC12" s="38">
        <v>81712.815430000002</v>
      </c>
      <c r="AD12" s="38">
        <v>17698.0592</v>
      </c>
      <c r="AE12" s="38">
        <v>0</v>
      </c>
      <c r="AF12" s="38">
        <f>AB12-AC12-AD12</f>
        <v>14827.112459999993</v>
      </c>
      <c r="AG12" s="18">
        <f>AH12+AI12+AJ12+AK12</f>
        <v>0</v>
      </c>
      <c r="AH12" s="38">
        <v>0</v>
      </c>
      <c r="AI12" s="38">
        <v>0</v>
      </c>
      <c r="AJ12" s="38">
        <v>0</v>
      </c>
      <c r="AK12" s="38">
        <v>0</v>
      </c>
      <c r="AL12" s="18">
        <f>B12-M12</f>
        <v>-18635.130249999987</v>
      </c>
      <c r="AM12" s="18">
        <f t="shared" ref="AM12:AM13" si="8">AN12-AO12</f>
        <v>18000</v>
      </c>
      <c r="AN12" s="18">
        <v>18000</v>
      </c>
      <c r="AO12" s="18">
        <v>0</v>
      </c>
      <c r="AP12" s="18">
        <f>AQ12-AR12</f>
        <v>0</v>
      </c>
      <c r="AQ12" s="18">
        <v>0</v>
      </c>
      <c r="AR12" s="18">
        <v>0</v>
      </c>
      <c r="AS12" s="18">
        <v>0</v>
      </c>
      <c r="AT12" s="18">
        <v>0</v>
      </c>
      <c r="AU12" s="18">
        <f>-AL12-AM12-AP12</f>
        <v>635.13024999998743</v>
      </c>
      <c r="AV12" s="18">
        <v>13631.603230000001</v>
      </c>
      <c r="AW12" s="18">
        <v>10000.54378</v>
      </c>
      <c r="AX12" s="18">
        <v>684.73761000000002</v>
      </c>
      <c r="AY12" s="18">
        <v>2681.3895499999999</v>
      </c>
      <c r="AZ12" s="18">
        <v>158.94606999999999</v>
      </c>
      <c r="BA12" s="18">
        <f>AV12-AW12-AY12</f>
        <v>949.66990000000078</v>
      </c>
      <c r="BB12" s="18">
        <f>1103.55262-AZ12-AX12</f>
        <v>259.86893999999995</v>
      </c>
      <c r="BC12" s="18">
        <f t="shared" ref="BC12:BC13" si="9">BD12+BE12+BF12</f>
        <v>665.57659000000012</v>
      </c>
      <c r="BD12" s="18">
        <f>665.57659-BE12-BF12</f>
        <v>-2089.9184100000002</v>
      </c>
      <c r="BE12" s="18">
        <v>2.5209999999999999</v>
      </c>
      <c r="BF12" s="18">
        <v>2752.9740000000002</v>
      </c>
      <c r="BG12" s="18">
        <f t="shared" ref="BG12:BG13" si="10">BH12+BI12+BJ12</f>
        <v>30.445789999999988</v>
      </c>
      <c r="BH12" s="18">
        <v>-1482.02088</v>
      </c>
      <c r="BI12" s="18">
        <v>0</v>
      </c>
      <c r="BJ12" s="18">
        <v>1512.46667</v>
      </c>
      <c r="BK12" s="18">
        <v>0</v>
      </c>
      <c r="BL12" s="18">
        <f>F12</f>
        <v>0</v>
      </c>
      <c r="BM12" s="18">
        <v>0</v>
      </c>
      <c r="BN12" s="18">
        <v>0</v>
      </c>
      <c r="BO12" s="18">
        <v>0</v>
      </c>
      <c r="BP12" s="18">
        <v>0</v>
      </c>
      <c r="BQ12" s="18">
        <f>BR12+BS12</f>
        <v>1828.50137</v>
      </c>
      <c r="BR12" s="18">
        <v>1828.50137</v>
      </c>
      <c r="BS12" s="18">
        <v>0</v>
      </c>
      <c r="BT12" s="18">
        <v>0</v>
      </c>
      <c r="BU12" s="18">
        <v>0</v>
      </c>
      <c r="BV12" s="18">
        <v>0</v>
      </c>
      <c r="BW12" s="18">
        <v>0</v>
      </c>
      <c r="BX12" s="18">
        <v>0</v>
      </c>
      <c r="BY12" s="18">
        <v>0</v>
      </c>
      <c r="BZ12" s="18">
        <v>0</v>
      </c>
      <c r="CA12" s="18">
        <v>0</v>
      </c>
      <c r="CB12" s="18">
        <v>0</v>
      </c>
      <c r="CC12" s="18">
        <f>CD12</f>
        <v>0</v>
      </c>
      <c r="CD12" s="18">
        <v>0</v>
      </c>
      <c r="CE12" s="18">
        <v>0</v>
      </c>
      <c r="CF12" s="18">
        <v>0</v>
      </c>
      <c r="CG12" s="18">
        <v>0</v>
      </c>
      <c r="CH12" s="18">
        <v>0</v>
      </c>
    </row>
    <row r="13" spans="1:88">
      <c r="A13" s="16" t="s">
        <v>36</v>
      </c>
      <c r="B13" s="38">
        <f t="shared" ref="B13:L13" si="11">SUM(B15:B25)</f>
        <v>26537.460419999999</v>
      </c>
      <c r="C13" s="38">
        <f t="shared" si="11"/>
        <v>22685.813090000003</v>
      </c>
      <c r="D13" s="38">
        <f t="shared" si="11"/>
        <v>12444.220960000001</v>
      </c>
      <c r="E13" s="38">
        <f t="shared" si="11"/>
        <v>3888.2556500000001</v>
      </c>
      <c r="F13" s="38">
        <f t="shared" si="11"/>
        <v>7522.6932900000002</v>
      </c>
      <c r="G13" s="38">
        <f t="shared" si="11"/>
        <v>2344.5921499999999</v>
      </c>
      <c r="H13" s="38">
        <f t="shared" si="11"/>
        <v>248.06464999999997</v>
      </c>
      <c r="I13" s="38">
        <f t="shared" si="11"/>
        <v>7896.9999800000005</v>
      </c>
      <c r="J13" s="38">
        <f t="shared" si="11"/>
        <v>3490.9393500000001</v>
      </c>
      <c r="K13" s="38">
        <f t="shared" si="11"/>
        <v>370.25799999999998</v>
      </c>
      <c r="L13" s="38">
        <f t="shared" si="11"/>
        <v>-9.55002</v>
      </c>
      <c r="M13" s="18">
        <f t="shared" ref="M13:AL13" si="12">SUM(M15:M25)</f>
        <v>26489.161759999999</v>
      </c>
      <c r="N13" s="18">
        <f t="shared" si="12"/>
        <v>8065.2394300000005</v>
      </c>
      <c r="O13" s="18">
        <f t="shared" si="12"/>
        <v>2270.41905</v>
      </c>
      <c r="P13" s="18">
        <f t="shared" si="12"/>
        <v>5288.6039499999997</v>
      </c>
      <c r="Q13" s="18">
        <f t="shared" si="12"/>
        <v>10864.89933</v>
      </c>
      <c r="R13" s="47">
        <f t="shared" si="12"/>
        <v>23150.555839999997</v>
      </c>
      <c r="S13" s="47">
        <f t="shared" si="12"/>
        <v>7655.6492799999996</v>
      </c>
      <c r="T13" s="47">
        <f t="shared" si="12"/>
        <v>2158.3176799999997</v>
      </c>
      <c r="U13" s="47">
        <f t="shared" si="12"/>
        <v>5282.7789000000002</v>
      </c>
      <c r="V13" s="47">
        <f t="shared" si="12"/>
        <v>8053.80998</v>
      </c>
      <c r="W13" s="45">
        <f t="shared" si="12"/>
        <v>0</v>
      </c>
      <c r="X13" s="45">
        <f t="shared" si="12"/>
        <v>0</v>
      </c>
      <c r="Y13" s="45">
        <f t="shared" si="12"/>
        <v>0</v>
      </c>
      <c r="Z13" s="45">
        <f t="shared" si="12"/>
        <v>0</v>
      </c>
      <c r="AA13" s="45">
        <f t="shared" si="12"/>
        <v>0</v>
      </c>
      <c r="AB13" s="18">
        <f t="shared" si="12"/>
        <v>3338.60592</v>
      </c>
      <c r="AC13" s="38">
        <f t="shared" si="12"/>
        <v>409.59014999999999</v>
      </c>
      <c r="AD13" s="38">
        <f t="shared" si="12"/>
        <v>112.10137</v>
      </c>
      <c r="AE13" s="38">
        <f t="shared" si="12"/>
        <v>5.8250500000000001</v>
      </c>
      <c r="AF13" s="38">
        <f t="shared" si="12"/>
        <v>2811.0893500000002</v>
      </c>
      <c r="AG13" s="38">
        <f t="shared" si="12"/>
        <v>0</v>
      </c>
      <c r="AH13" s="38">
        <f t="shared" si="12"/>
        <v>0</v>
      </c>
      <c r="AI13" s="38">
        <f t="shared" si="12"/>
        <v>0</v>
      </c>
      <c r="AJ13" s="38">
        <f t="shared" si="12"/>
        <v>0</v>
      </c>
      <c r="AK13" s="38">
        <f t="shared" si="12"/>
        <v>0</v>
      </c>
      <c r="AL13" s="38">
        <f t="shared" si="12"/>
        <v>48.298660000000609</v>
      </c>
      <c r="AM13" s="18">
        <f t="shared" si="8"/>
        <v>0</v>
      </c>
      <c r="AN13" s="18">
        <f>SUM(AN15:AN25)</f>
        <v>0</v>
      </c>
      <c r="AO13" s="18">
        <f>SUM(AO15:AO25)</f>
        <v>0</v>
      </c>
      <c r="AP13" s="18">
        <f>AQ13-AR13</f>
        <v>0</v>
      </c>
      <c r="AQ13" s="18">
        <f t="shared" ref="AQ13:BB13" si="13">SUM(AQ15:AQ25)</f>
        <v>0</v>
      </c>
      <c r="AR13" s="18">
        <f t="shared" si="13"/>
        <v>0</v>
      </c>
      <c r="AS13" s="18">
        <f t="shared" si="13"/>
        <v>0</v>
      </c>
      <c r="AT13" s="18">
        <f t="shared" si="13"/>
        <v>0</v>
      </c>
      <c r="AU13" s="18">
        <f t="shared" si="13"/>
        <v>-48.298660000000609</v>
      </c>
      <c r="AV13" s="18">
        <f t="shared" si="13"/>
        <v>8826.59872</v>
      </c>
      <c r="AW13" s="18">
        <f t="shared" si="13"/>
        <v>6354.5308299999997</v>
      </c>
      <c r="AX13" s="18">
        <f t="shared" si="13"/>
        <v>409.59014999999999</v>
      </c>
      <c r="AY13" s="18">
        <f t="shared" si="13"/>
        <v>1828.9437700000001</v>
      </c>
      <c r="AZ13" s="18">
        <f t="shared" si="13"/>
        <v>112.10137</v>
      </c>
      <c r="BA13" s="18">
        <f t="shared" si="13"/>
        <v>643.12411999999995</v>
      </c>
      <c r="BB13" s="18">
        <f t="shared" si="13"/>
        <v>17.825050000000005</v>
      </c>
      <c r="BC13" s="18">
        <f t="shared" si="9"/>
        <v>4181.9495400000005</v>
      </c>
      <c r="BD13" s="18">
        <f t="shared" ref="BD13:BF13" si="14">SUM(BD15:BD25)</f>
        <v>4181.9495400000005</v>
      </c>
      <c r="BE13" s="18">
        <f t="shared" si="14"/>
        <v>0</v>
      </c>
      <c r="BF13" s="18">
        <f t="shared" si="14"/>
        <v>0</v>
      </c>
      <c r="BG13" s="18">
        <f t="shared" si="10"/>
        <v>4230.2454999999991</v>
      </c>
      <c r="BH13" s="18">
        <f t="shared" ref="BH13:CH13" si="15">SUM(BH15:BH25)</f>
        <v>4077.9120699999994</v>
      </c>
      <c r="BI13" s="18">
        <f t="shared" si="15"/>
        <v>152.33342999999999</v>
      </c>
      <c r="BJ13" s="18">
        <f t="shared" si="15"/>
        <v>0</v>
      </c>
      <c r="BK13" s="18">
        <f t="shared" si="15"/>
        <v>0</v>
      </c>
      <c r="BL13" s="18">
        <f t="shared" si="15"/>
        <v>7522.6932900000002</v>
      </c>
      <c r="BM13" s="18">
        <f t="shared" si="15"/>
        <v>0</v>
      </c>
      <c r="BN13" s="18">
        <f t="shared" si="15"/>
        <v>5133.1150799999996</v>
      </c>
      <c r="BO13" s="18">
        <f t="shared" si="15"/>
        <v>0</v>
      </c>
      <c r="BP13" s="18">
        <f t="shared" si="15"/>
        <v>2389.5782100000001</v>
      </c>
      <c r="BQ13" s="18">
        <f t="shared" si="15"/>
        <v>0</v>
      </c>
      <c r="BR13" s="18">
        <f t="shared" si="15"/>
        <v>0</v>
      </c>
      <c r="BS13" s="18">
        <f t="shared" si="15"/>
        <v>0</v>
      </c>
      <c r="BT13" s="18">
        <f t="shared" si="15"/>
        <v>0</v>
      </c>
      <c r="BU13" s="18">
        <f t="shared" si="15"/>
        <v>0</v>
      </c>
      <c r="BV13" s="18">
        <f t="shared" si="15"/>
        <v>0</v>
      </c>
      <c r="BW13" s="18">
        <f t="shared" si="15"/>
        <v>0</v>
      </c>
      <c r="BX13" s="18">
        <f t="shared" si="15"/>
        <v>0</v>
      </c>
      <c r="BY13" s="18">
        <f t="shared" si="15"/>
        <v>0</v>
      </c>
      <c r="BZ13" s="18">
        <f t="shared" si="15"/>
        <v>0</v>
      </c>
      <c r="CA13" s="18">
        <f t="shared" si="15"/>
        <v>0</v>
      </c>
      <c r="CB13" s="18">
        <f t="shared" si="15"/>
        <v>0</v>
      </c>
      <c r="CC13" s="18">
        <f t="shared" si="15"/>
        <v>0</v>
      </c>
      <c r="CD13" s="18">
        <f t="shared" si="15"/>
        <v>0</v>
      </c>
      <c r="CE13" s="18">
        <f t="shared" si="15"/>
        <v>0</v>
      </c>
      <c r="CF13" s="18">
        <f t="shared" si="15"/>
        <v>0</v>
      </c>
      <c r="CG13" s="18">
        <f t="shared" si="15"/>
        <v>0</v>
      </c>
      <c r="CH13" s="18">
        <f t="shared" si="15"/>
        <v>0</v>
      </c>
    </row>
    <row r="14" spans="1:88" ht="12" customHeight="1">
      <c r="A14" s="31" t="s">
        <v>37</v>
      </c>
      <c r="B14" s="42">
        <f>B12+B13-B11</f>
        <v>11531.939329999965</v>
      </c>
      <c r="C14" s="42"/>
      <c r="D14" s="42"/>
      <c r="E14" s="42"/>
      <c r="F14" s="42"/>
      <c r="G14" s="42"/>
      <c r="H14" s="42"/>
      <c r="I14" s="43"/>
      <c r="J14" s="42"/>
      <c r="K14" s="42"/>
      <c r="L14" s="42"/>
      <c r="M14" s="38"/>
      <c r="N14" s="38"/>
      <c r="O14" s="38"/>
      <c r="P14" s="38"/>
      <c r="Q14" s="38"/>
      <c r="R14" s="35"/>
      <c r="S14" s="35"/>
      <c r="T14" s="35"/>
      <c r="U14" s="35"/>
      <c r="V14" s="35"/>
      <c r="W14" s="45"/>
      <c r="X14" s="45"/>
      <c r="Y14" s="45"/>
      <c r="Z14" s="45"/>
      <c r="AA14" s="45"/>
      <c r="AB14" s="34"/>
      <c r="AC14" s="34"/>
      <c r="AD14" s="34"/>
      <c r="AE14" s="34"/>
      <c r="AF14" s="34"/>
      <c r="AG14" s="38"/>
      <c r="AH14" s="38"/>
      <c r="AI14" s="38"/>
      <c r="AJ14" s="38"/>
      <c r="AK14" s="3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27"/>
      <c r="AY14" s="27"/>
      <c r="AZ14" s="27"/>
      <c r="BA14" s="27"/>
      <c r="BB14" s="27"/>
      <c r="BC14" s="18"/>
      <c r="BD14" s="18"/>
      <c r="BE14" s="18"/>
      <c r="BF14" s="18"/>
      <c r="BG14" s="27"/>
      <c r="BH14" s="27"/>
      <c r="BI14" s="27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</row>
    <row r="15" spans="1:88" ht="15.75">
      <c r="A15" s="32" t="s">
        <v>77</v>
      </c>
      <c r="B15" s="38">
        <f>C15+J15+K15+L15</f>
        <v>1539.9279599999998</v>
      </c>
      <c r="C15" s="38">
        <f t="shared" ref="C15:C22" si="16">D15+G15+I15</f>
        <v>1441.3779599999998</v>
      </c>
      <c r="D15" s="38">
        <v>515.57795999999996</v>
      </c>
      <c r="E15" s="38">
        <v>91.079419999999999</v>
      </c>
      <c r="F15" s="38">
        <v>423.04419999999999</v>
      </c>
      <c r="G15" s="38">
        <v>0</v>
      </c>
      <c r="H15" s="38">
        <v>0</v>
      </c>
      <c r="I15" s="38">
        <v>925.8</v>
      </c>
      <c r="J15" s="38">
        <v>98.55</v>
      </c>
      <c r="K15" s="38">
        <v>0</v>
      </c>
      <c r="L15" s="38">
        <v>0</v>
      </c>
      <c r="M15" s="38">
        <f t="shared" ref="M15:M21" si="17">N15+O15+P15+Q15</f>
        <v>1671.6990200000002</v>
      </c>
      <c r="N15" s="38">
        <f t="shared" ref="N15:P20" si="18">S15+X15+AC15</f>
        <v>768.29836</v>
      </c>
      <c r="O15" s="38">
        <f t="shared" si="18"/>
        <v>192.21584000000001</v>
      </c>
      <c r="P15" s="38">
        <f t="shared" si="18"/>
        <v>161.60335000000001</v>
      </c>
      <c r="Q15" s="38">
        <f t="shared" ref="Q15:Q21" si="19">V15+AA15+AF15+AK15</f>
        <v>549.58147000000008</v>
      </c>
      <c r="R15" s="47">
        <v>1586.1790900000001</v>
      </c>
      <c r="S15" s="48">
        <v>702.13167999999996</v>
      </c>
      <c r="T15" s="49">
        <v>174.86259000000001</v>
      </c>
      <c r="U15" s="50">
        <v>161.60335000000001</v>
      </c>
      <c r="V15" s="47">
        <f>R15-U15-T15-S15</f>
        <v>547.58147000000008</v>
      </c>
      <c r="W15" s="45">
        <f t="shared" ref="W15:W21" si="20">X15+Y15+Z15+AA15</f>
        <v>0</v>
      </c>
      <c r="X15" s="45">
        <v>0</v>
      </c>
      <c r="Y15" s="45">
        <v>0</v>
      </c>
      <c r="Z15" s="45">
        <v>0</v>
      </c>
      <c r="AA15" s="45">
        <v>0</v>
      </c>
      <c r="AB15" s="38">
        <v>85.519930000000002</v>
      </c>
      <c r="AC15" s="52">
        <v>66.166679999999999</v>
      </c>
      <c r="AD15" s="53">
        <v>17.353249999999999</v>
      </c>
      <c r="AE15" s="38">
        <v>0</v>
      </c>
      <c r="AF15" s="38">
        <f>AB15-AC15-AD15-AE15</f>
        <v>2.0000000000000036</v>
      </c>
      <c r="AG15" s="38">
        <f t="shared" ref="AG15:AG21" si="21">AH15+AI15+AJ15+AK15</f>
        <v>0</v>
      </c>
      <c r="AH15" s="38">
        <v>0</v>
      </c>
      <c r="AI15" s="38">
        <v>0</v>
      </c>
      <c r="AJ15" s="38">
        <v>0</v>
      </c>
      <c r="AK15" s="38">
        <v>0</v>
      </c>
      <c r="AL15" s="18">
        <f t="shared" ref="AL15:AL20" si="22">B15-M15</f>
        <v>-131.77106000000049</v>
      </c>
      <c r="AM15" s="38">
        <f t="shared" ref="AM15:AM22" si="23">AN15-AO15</f>
        <v>0</v>
      </c>
      <c r="AN15" s="18">
        <v>0</v>
      </c>
      <c r="AO15" s="18">
        <v>0</v>
      </c>
      <c r="AP15" s="18">
        <f t="shared" ref="AP15:AP20" si="24">AQ15-AR15</f>
        <v>0</v>
      </c>
      <c r="AQ15" s="18">
        <v>0</v>
      </c>
      <c r="AR15" s="18">
        <v>0</v>
      </c>
      <c r="AS15" s="18">
        <v>0</v>
      </c>
      <c r="AT15" s="18">
        <v>0</v>
      </c>
      <c r="AU15" s="18">
        <f t="shared" ref="AU15:AU20" si="25">-AL15</f>
        <v>131.77106000000049</v>
      </c>
      <c r="AV15" s="18">
        <v>982.69732999999997</v>
      </c>
      <c r="AW15" s="54">
        <v>768.29836</v>
      </c>
      <c r="AX15" s="55">
        <v>66.166679999999999</v>
      </c>
      <c r="AY15" s="56">
        <v>192.21583999999999</v>
      </c>
      <c r="AZ15" s="57">
        <v>17.353249999999999</v>
      </c>
      <c r="BA15" s="18">
        <f>AV15-AY15-AW15</f>
        <v>22.183130000000006</v>
      </c>
      <c r="BB15" s="18">
        <f>85.51993-AZ15-AX15</f>
        <v>2</v>
      </c>
      <c r="BC15" s="18">
        <f t="shared" ref="BC15:BC22" si="26">BD15+BE15+BF15</f>
        <v>425.50949000000003</v>
      </c>
      <c r="BD15" s="18">
        <v>425.50949000000003</v>
      </c>
      <c r="BE15" s="18">
        <v>0</v>
      </c>
      <c r="BF15" s="18">
        <v>0</v>
      </c>
      <c r="BG15" s="38">
        <f>BH15+BI15+BJ15</f>
        <v>293.73842999999999</v>
      </c>
      <c r="BH15" s="18">
        <f>267.94863+12.75973</f>
        <v>280.70835999999997</v>
      </c>
      <c r="BI15" s="18">
        <f>13.03007</f>
        <v>13.03007</v>
      </c>
      <c r="BJ15" s="18">
        <v>0</v>
      </c>
      <c r="BK15" s="38">
        <v>0</v>
      </c>
      <c r="BL15" s="18">
        <f t="shared" ref="BL15:BL20" si="27">F15+BM15</f>
        <v>423.04419999999999</v>
      </c>
      <c r="BM15" s="18">
        <f>BO15</f>
        <v>0</v>
      </c>
      <c r="BN15" s="18">
        <v>444.98484999999999</v>
      </c>
      <c r="BO15" s="18">
        <v>0</v>
      </c>
      <c r="BP15" s="18">
        <f t="shared" ref="BP15:BP20" si="28">BL15-BN15</f>
        <v>-21.940650000000005</v>
      </c>
      <c r="BQ15" s="18">
        <f t="shared" ref="BQ15:BQ20" si="29">BR15+BS15</f>
        <v>0</v>
      </c>
      <c r="BR15" s="18">
        <v>0</v>
      </c>
      <c r="BS15" s="18">
        <v>0</v>
      </c>
      <c r="BT15" s="18">
        <v>0</v>
      </c>
      <c r="BU15" s="18">
        <v>0</v>
      </c>
      <c r="BV15" s="18">
        <v>0</v>
      </c>
      <c r="BW15" s="18">
        <v>0</v>
      </c>
      <c r="BX15" s="18">
        <v>0</v>
      </c>
      <c r="BY15" s="18">
        <v>0</v>
      </c>
      <c r="BZ15" s="18">
        <v>0</v>
      </c>
      <c r="CA15" s="18">
        <v>0</v>
      </c>
      <c r="CB15" s="18">
        <v>0</v>
      </c>
      <c r="CC15" s="18">
        <f t="shared" ref="CC15:CC22" si="30">CD15</f>
        <v>0</v>
      </c>
      <c r="CD15" s="18">
        <v>0</v>
      </c>
      <c r="CE15" s="18">
        <v>0</v>
      </c>
      <c r="CF15" s="18">
        <v>0</v>
      </c>
      <c r="CG15" s="18">
        <v>0</v>
      </c>
      <c r="CH15" s="18">
        <v>0</v>
      </c>
    </row>
    <row r="16" spans="1:88" ht="15.75">
      <c r="A16" s="32" t="s">
        <v>76</v>
      </c>
      <c r="B16" s="38">
        <f>C16+J16+K16+L16</f>
        <v>1947.81943</v>
      </c>
      <c r="C16" s="38">
        <f t="shared" si="16"/>
        <v>1849.2694300000001</v>
      </c>
      <c r="D16" s="38">
        <v>732.13169000000005</v>
      </c>
      <c r="E16" s="38">
        <v>49.188000000000002</v>
      </c>
      <c r="F16" s="38">
        <v>677.49504999999999</v>
      </c>
      <c r="G16" s="38">
        <v>157.43773999999999</v>
      </c>
      <c r="H16" s="38">
        <v>0</v>
      </c>
      <c r="I16" s="38">
        <v>959.7</v>
      </c>
      <c r="J16" s="38">
        <v>98.55</v>
      </c>
      <c r="K16" s="38">
        <v>0</v>
      </c>
      <c r="L16" s="38">
        <v>0</v>
      </c>
      <c r="M16" s="38">
        <f t="shared" si="17"/>
        <v>1873.4961800000001</v>
      </c>
      <c r="N16" s="38">
        <f t="shared" si="18"/>
        <v>611.23622</v>
      </c>
      <c r="O16" s="38">
        <f t="shared" si="18"/>
        <v>169.60072000000002</v>
      </c>
      <c r="P16" s="38">
        <f t="shared" si="18"/>
        <v>119.04678</v>
      </c>
      <c r="Q16" s="38">
        <f t="shared" si="19"/>
        <v>973.61246000000006</v>
      </c>
      <c r="R16" s="47">
        <v>1798.4357299999999</v>
      </c>
      <c r="S16" s="48">
        <v>554.59799999999996</v>
      </c>
      <c r="T16" s="49">
        <v>153.17849000000001</v>
      </c>
      <c r="U16" s="50">
        <v>119.04678</v>
      </c>
      <c r="V16" s="47">
        <f t="shared" ref="V16:V22" si="31">R16-U16-T16-S16</f>
        <v>971.61246000000006</v>
      </c>
      <c r="W16" s="45">
        <f t="shared" si="20"/>
        <v>0</v>
      </c>
      <c r="X16" s="45">
        <v>0</v>
      </c>
      <c r="Y16" s="45">
        <v>0</v>
      </c>
      <c r="Z16" s="45">
        <v>0</v>
      </c>
      <c r="AA16" s="45">
        <v>0</v>
      </c>
      <c r="AB16" s="38">
        <v>75.060450000000003</v>
      </c>
      <c r="AC16" s="52">
        <v>56.638219999999997</v>
      </c>
      <c r="AD16" s="53">
        <v>16.422229999999999</v>
      </c>
      <c r="AE16" s="38">
        <v>0</v>
      </c>
      <c r="AF16" s="38">
        <f t="shared" ref="AF16:AF22" si="32">AB16-AC16-AD16-AE16</f>
        <v>2.0000000000000071</v>
      </c>
      <c r="AG16" s="38">
        <f t="shared" si="21"/>
        <v>0</v>
      </c>
      <c r="AH16" s="38">
        <v>0</v>
      </c>
      <c r="AI16" s="38">
        <v>0</v>
      </c>
      <c r="AJ16" s="38">
        <v>0</v>
      </c>
      <c r="AK16" s="38">
        <v>0</v>
      </c>
      <c r="AL16" s="18">
        <f t="shared" si="22"/>
        <v>74.323249999999916</v>
      </c>
      <c r="AM16" s="38">
        <f t="shared" si="23"/>
        <v>0</v>
      </c>
      <c r="AN16" s="18">
        <v>0</v>
      </c>
      <c r="AO16" s="18">
        <v>0</v>
      </c>
      <c r="AP16" s="18">
        <f t="shared" si="24"/>
        <v>0</v>
      </c>
      <c r="AQ16" s="18">
        <v>0</v>
      </c>
      <c r="AR16" s="18">
        <v>0</v>
      </c>
      <c r="AS16" s="18">
        <v>0</v>
      </c>
      <c r="AT16" s="18">
        <v>0</v>
      </c>
      <c r="AU16" s="18">
        <f t="shared" si="25"/>
        <v>-74.323249999999916</v>
      </c>
      <c r="AV16" s="18">
        <v>852.76490000000001</v>
      </c>
      <c r="AW16" s="54">
        <v>611.23622</v>
      </c>
      <c r="AX16" s="55">
        <v>56.638219999999997</v>
      </c>
      <c r="AY16" s="56">
        <v>169.60072</v>
      </c>
      <c r="AZ16" s="57">
        <v>16.422229999999999</v>
      </c>
      <c r="BA16" s="18">
        <f>AV16-AY16-AW16</f>
        <v>71.927959999999985</v>
      </c>
      <c r="BB16" s="18">
        <f>75.06045-AZ16-AX16</f>
        <v>2.0000000000000071</v>
      </c>
      <c r="BC16" s="18">
        <f t="shared" si="26"/>
        <v>1303.93703</v>
      </c>
      <c r="BD16" s="18">
        <v>1303.93703</v>
      </c>
      <c r="BE16" s="18">
        <v>0</v>
      </c>
      <c r="BF16" s="18">
        <v>0</v>
      </c>
      <c r="BG16" s="38">
        <f>BH16+BI16+BJ16</f>
        <v>1378.26028</v>
      </c>
      <c r="BH16" s="18">
        <f>73.902+1280.86873</f>
        <v>1354.77073</v>
      </c>
      <c r="BI16" s="18">
        <f>23.48955</f>
        <v>23.489550000000001</v>
      </c>
      <c r="BJ16" s="18">
        <v>0</v>
      </c>
      <c r="BK16" s="38">
        <v>0</v>
      </c>
      <c r="BL16" s="18">
        <f t="shared" si="27"/>
        <v>677.49504999999999</v>
      </c>
      <c r="BM16" s="18">
        <f>BO16</f>
        <v>0</v>
      </c>
      <c r="BN16" s="18">
        <v>480.57677999999999</v>
      </c>
      <c r="BO16" s="18">
        <v>0</v>
      </c>
      <c r="BP16" s="18">
        <f t="shared" si="28"/>
        <v>196.91827000000001</v>
      </c>
      <c r="BQ16" s="18">
        <f t="shared" si="29"/>
        <v>0</v>
      </c>
      <c r="BR16" s="18">
        <v>0</v>
      </c>
      <c r="BS16" s="18">
        <v>0</v>
      </c>
      <c r="BT16" s="18">
        <v>0</v>
      </c>
      <c r="BU16" s="18">
        <v>0</v>
      </c>
      <c r="BV16" s="18">
        <v>0</v>
      </c>
      <c r="BW16" s="18">
        <v>0</v>
      </c>
      <c r="BX16" s="18">
        <v>0</v>
      </c>
      <c r="BY16" s="18">
        <v>0</v>
      </c>
      <c r="BZ16" s="18">
        <v>0</v>
      </c>
      <c r="CA16" s="18">
        <v>0</v>
      </c>
      <c r="CB16" s="18">
        <v>0</v>
      </c>
      <c r="CC16" s="18">
        <f t="shared" si="30"/>
        <v>0</v>
      </c>
      <c r="CD16" s="18">
        <v>0</v>
      </c>
      <c r="CE16" s="18">
        <v>0</v>
      </c>
      <c r="CF16" s="18">
        <v>0</v>
      </c>
      <c r="CG16" s="18">
        <v>0</v>
      </c>
      <c r="CH16" s="18">
        <v>0</v>
      </c>
    </row>
    <row r="17" spans="1:86" ht="15.75">
      <c r="A17" s="32" t="s">
        <v>75</v>
      </c>
      <c r="B17" s="38">
        <f>C17+J17+K17+L17</f>
        <v>2068.99793</v>
      </c>
      <c r="C17" s="38">
        <f t="shared" si="16"/>
        <v>1974.6649500000001</v>
      </c>
      <c r="D17" s="38">
        <v>557.76495</v>
      </c>
      <c r="E17" s="38">
        <v>16.301269999999999</v>
      </c>
      <c r="F17" s="38">
        <v>290.35502000000002</v>
      </c>
      <c r="G17" s="38">
        <v>0</v>
      </c>
      <c r="H17" s="38">
        <v>0</v>
      </c>
      <c r="I17" s="38">
        <v>1416.9</v>
      </c>
      <c r="J17" s="38">
        <v>98.55</v>
      </c>
      <c r="K17" s="38">
        <v>0</v>
      </c>
      <c r="L17" s="38">
        <v>-4.2170199999999998</v>
      </c>
      <c r="M17" s="38">
        <f t="shared" si="17"/>
        <v>2152.5225300000002</v>
      </c>
      <c r="N17" s="38">
        <f t="shared" si="18"/>
        <v>755.39402000000007</v>
      </c>
      <c r="O17" s="38">
        <f t="shared" si="18"/>
        <v>202.5112</v>
      </c>
      <c r="P17" s="38">
        <f t="shared" si="18"/>
        <v>322.35964999999999</v>
      </c>
      <c r="Q17" s="38">
        <f t="shared" si="19"/>
        <v>872.25766000000021</v>
      </c>
      <c r="R17" s="47">
        <v>2068.0792900000001</v>
      </c>
      <c r="S17" s="48">
        <v>690.91380000000004</v>
      </c>
      <c r="T17" s="49">
        <v>184.54818</v>
      </c>
      <c r="U17" s="50">
        <v>322.35964999999999</v>
      </c>
      <c r="V17" s="47">
        <f t="shared" si="31"/>
        <v>870.25766000000021</v>
      </c>
      <c r="W17" s="45">
        <f t="shared" si="20"/>
        <v>0</v>
      </c>
      <c r="X17" s="45">
        <v>0</v>
      </c>
      <c r="Y17" s="45">
        <v>0</v>
      </c>
      <c r="Z17" s="45">
        <v>0</v>
      </c>
      <c r="AA17" s="45">
        <v>0</v>
      </c>
      <c r="AB17" s="38">
        <v>84.443240000000003</v>
      </c>
      <c r="AC17" s="52">
        <v>64.480220000000003</v>
      </c>
      <c r="AD17" s="53">
        <v>17.96302</v>
      </c>
      <c r="AE17" s="38">
        <v>0</v>
      </c>
      <c r="AF17" s="38">
        <f t="shared" si="32"/>
        <v>2</v>
      </c>
      <c r="AG17" s="38">
        <f t="shared" si="21"/>
        <v>0</v>
      </c>
      <c r="AH17" s="38">
        <v>0</v>
      </c>
      <c r="AI17" s="38">
        <v>0</v>
      </c>
      <c r="AJ17" s="38">
        <v>0</v>
      </c>
      <c r="AK17" s="38">
        <v>0</v>
      </c>
      <c r="AL17" s="18">
        <f t="shared" si="22"/>
        <v>-83.524600000000191</v>
      </c>
      <c r="AM17" s="38">
        <f t="shared" si="23"/>
        <v>0</v>
      </c>
      <c r="AN17" s="18">
        <v>0</v>
      </c>
      <c r="AO17" s="18">
        <v>0</v>
      </c>
      <c r="AP17" s="18">
        <f t="shared" si="24"/>
        <v>0</v>
      </c>
      <c r="AQ17" s="18">
        <v>0</v>
      </c>
      <c r="AR17" s="18">
        <v>0</v>
      </c>
      <c r="AS17" s="18">
        <v>0</v>
      </c>
      <c r="AT17" s="18">
        <v>0</v>
      </c>
      <c r="AU17" s="18">
        <f t="shared" si="25"/>
        <v>83.524600000000191</v>
      </c>
      <c r="AV17" s="18">
        <v>1105.40281</v>
      </c>
      <c r="AW17" s="54">
        <v>755.39401999999995</v>
      </c>
      <c r="AX17" s="55">
        <v>64.480220000000003</v>
      </c>
      <c r="AY17" s="56">
        <v>202.5112</v>
      </c>
      <c r="AZ17" s="57">
        <v>17.96302</v>
      </c>
      <c r="BA17" s="18">
        <f t="shared" ref="BA17:BA22" si="33">AV17-AY17-AW17</f>
        <v>147.49759000000006</v>
      </c>
      <c r="BB17" s="18">
        <f>84.44324-AZ17-AX17</f>
        <v>2</v>
      </c>
      <c r="BC17" s="18">
        <f t="shared" si="26"/>
        <v>1398.2238299999999</v>
      </c>
      <c r="BD17" s="18">
        <v>1398.2238299999999</v>
      </c>
      <c r="BE17" s="18">
        <v>0</v>
      </c>
      <c r="BF17" s="18">
        <v>0</v>
      </c>
      <c r="BG17" s="38">
        <f>BH17+BI17+BJ17</f>
        <v>1314.6992299999997</v>
      </c>
      <c r="BH17" s="18">
        <f>1374.91584-74.32337</f>
        <v>1300.5924699999998</v>
      </c>
      <c r="BI17" s="18">
        <v>14.10676</v>
      </c>
      <c r="BJ17" s="18">
        <v>0</v>
      </c>
      <c r="BK17" s="38">
        <v>0</v>
      </c>
      <c r="BL17" s="18">
        <f t="shared" si="27"/>
        <v>290.35502000000002</v>
      </c>
      <c r="BM17" s="18">
        <f>BO17</f>
        <v>0</v>
      </c>
      <c r="BN17" s="18">
        <v>460.23126000000002</v>
      </c>
      <c r="BO17" s="18">
        <v>0</v>
      </c>
      <c r="BP17" s="18">
        <f t="shared" si="28"/>
        <v>-169.87624</v>
      </c>
      <c r="BQ17" s="18">
        <f t="shared" si="29"/>
        <v>0</v>
      </c>
      <c r="BR17" s="18">
        <v>0</v>
      </c>
      <c r="BS17" s="18">
        <v>0</v>
      </c>
      <c r="BT17" s="18">
        <v>0</v>
      </c>
      <c r="BU17" s="18">
        <v>0</v>
      </c>
      <c r="BV17" s="18">
        <v>0</v>
      </c>
      <c r="BW17" s="18">
        <v>0</v>
      </c>
      <c r="BX17" s="18">
        <v>0</v>
      </c>
      <c r="BY17" s="18">
        <v>0</v>
      </c>
      <c r="BZ17" s="18">
        <v>0</v>
      </c>
      <c r="CA17" s="18">
        <v>0</v>
      </c>
      <c r="CB17" s="18">
        <v>0</v>
      </c>
      <c r="CC17" s="18">
        <f t="shared" si="30"/>
        <v>0</v>
      </c>
      <c r="CD17" s="18">
        <v>0</v>
      </c>
      <c r="CE17" s="18">
        <v>0</v>
      </c>
      <c r="CF17" s="18">
        <v>0</v>
      </c>
      <c r="CG17" s="18">
        <v>0</v>
      </c>
      <c r="CH17" s="18">
        <v>0</v>
      </c>
    </row>
    <row r="18" spans="1:86" ht="15.75">
      <c r="A18" s="32" t="s">
        <v>74</v>
      </c>
      <c r="B18" s="38">
        <f>C18+J18+K18+L18</f>
        <v>2040.8878099999999</v>
      </c>
      <c r="C18" s="38">
        <f t="shared" si="16"/>
        <v>1942.33781</v>
      </c>
      <c r="D18" s="38">
        <v>1083.59997</v>
      </c>
      <c r="E18" s="38">
        <v>87.435220000000001</v>
      </c>
      <c r="F18" s="38">
        <v>988.14381000000003</v>
      </c>
      <c r="G18" s="38">
        <v>87.737840000000006</v>
      </c>
      <c r="H18" s="38">
        <v>0</v>
      </c>
      <c r="I18" s="38">
        <v>771</v>
      </c>
      <c r="J18" s="38">
        <v>98.55</v>
      </c>
      <c r="K18" s="38">
        <v>0</v>
      </c>
      <c r="L18" s="38">
        <v>0</v>
      </c>
      <c r="M18" s="38">
        <f t="shared" si="17"/>
        <v>2014.20553</v>
      </c>
      <c r="N18" s="38">
        <f t="shared" si="18"/>
        <v>627.74052000000006</v>
      </c>
      <c r="O18" s="38">
        <f t="shared" si="18"/>
        <v>201.60013000000001</v>
      </c>
      <c r="P18" s="38">
        <f t="shared" si="18"/>
        <v>433.13961999999998</v>
      </c>
      <c r="Q18" s="38">
        <f t="shared" si="19"/>
        <v>751.72525999999993</v>
      </c>
      <c r="R18" s="47">
        <v>1953.27657</v>
      </c>
      <c r="S18" s="48">
        <v>580.24800000000005</v>
      </c>
      <c r="T18" s="49">
        <v>188.16369</v>
      </c>
      <c r="U18" s="50">
        <v>433.13961999999998</v>
      </c>
      <c r="V18" s="47">
        <f t="shared" si="31"/>
        <v>751.72525999999993</v>
      </c>
      <c r="W18" s="45">
        <f t="shared" si="20"/>
        <v>0</v>
      </c>
      <c r="X18" s="45">
        <v>0</v>
      </c>
      <c r="Y18" s="45">
        <v>0</v>
      </c>
      <c r="Z18" s="45">
        <v>0</v>
      </c>
      <c r="AA18" s="45">
        <v>0</v>
      </c>
      <c r="AB18" s="38">
        <v>60.928959999999996</v>
      </c>
      <c r="AC18" s="52">
        <v>47.492519999999999</v>
      </c>
      <c r="AD18" s="53">
        <v>13.436439999999999</v>
      </c>
      <c r="AE18" s="38">
        <v>0</v>
      </c>
      <c r="AF18" s="38">
        <f t="shared" si="32"/>
        <v>-1.7763568394002505E-15</v>
      </c>
      <c r="AG18" s="38">
        <f t="shared" si="21"/>
        <v>0</v>
      </c>
      <c r="AH18" s="38">
        <v>0</v>
      </c>
      <c r="AI18" s="38">
        <v>0</v>
      </c>
      <c r="AJ18" s="38">
        <v>0</v>
      </c>
      <c r="AK18" s="38">
        <v>0</v>
      </c>
      <c r="AL18" s="18">
        <f t="shared" si="22"/>
        <v>26.682279999999992</v>
      </c>
      <c r="AM18" s="38">
        <f t="shared" si="23"/>
        <v>0</v>
      </c>
      <c r="AN18" s="18">
        <v>0</v>
      </c>
      <c r="AO18" s="18">
        <v>0</v>
      </c>
      <c r="AP18" s="18">
        <f t="shared" si="24"/>
        <v>0</v>
      </c>
      <c r="AQ18" s="18">
        <v>0</v>
      </c>
      <c r="AR18" s="18">
        <v>0</v>
      </c>
      <c r="AS18" s="18">
        <v>0</v>
      </c>
      <c r="AT18" s="18">
        <v>0</v>
      </c>
      <c r="AU18" s="18">
        <f t="shared" si="25"/>
        <v>-26.682279999999992</v>
      </c>
      <c r="AV18" s="18">
        <v>893.45376999999996</v>
      </c>
      <c r="AW18" s="54">
        <v>627.74051999999995</v>
      </c>
      <c r="AX18" s="55">
        <v>47.492519999999999</v>
      </c>
      <c r="AY18" s="56">
        <v>201.60013000000001</v>
      </c>
      <c r="AZ18" s="57">
        <v>13.436439999999999</v>
      </c>
      <c r="BA18" s="18">
        <f t="shared" si="33"/>
        <v>64.113119999999981</v>
      </c>
      <c r="BB18" s="18">
        <f>60.92896-AZ18-AX18</f>
        <v>0</v>
      </c>
      <c r="BC18" s="18">
        <f t="shared" si="26"/>
        <v>10.14217</v>
      </c>
      <c r="BD18" s="18">
        <v>10.14217</v>
      </c>
      <c r="BE18" s="18">
        <v>0</v>
      </c>
      <c r="BF18" s="18">
        <v>0</v>
      </c>
      <c r="BG18" s="38">
        <f>BH18+BI18+BJ18</f>
        <v>36.824449999999999</v>
      </c>
      <c r="BH18" s="18">
        <v>-0.79659000000000002</v>
      </c>
      <c r="BI18" s="18">
        <f>35.62104+2</f>
        <v>37.621040000000001</v>
      </c>
      <c r="BJ18" s="18">
        <v>0</v>
      </c>
      <c r="BK18" s="38">
        <v>0</v>
      </c>
      <c r="BL18" s="18">
        <f t="shared" si="27"/>
        <v>988.14381000000003</v>
      </c>
      <c r="BM18" s="18">
        <f>BO18</f>
        <v>0</v>
      </c>
      <c r="BN18" s="18">
        <v>852.49983999999995</v>
      </c>
      <c r="BO18" s="18">
        <v>0</v>
      </c>
      <c r="BP18" s="18">
        <f t="shared" si="28"/>
        <v>135.64397000000008</v>
      </c>
      <c r="BQ18" s="18">
        <f t="shared" si="29"/>
        <v>0</v>
      </c>
      <c r="BR18" s="18">
        <v>0</v>
      </c>
      <c r="BS18" s="18">
        <v>0</v>
      </c>
      <c r="BT18" s="18">
        <v>0</v>
      </c>
      <c r="BU18" s="18">
        <v>0</v>
      </c>
      <c r="BV18" s="18">
        <v>0</v>
      </c>
      <c r="BW18" s="18">
        <v>0</v>
      </c>
      <c r="BX18" s="18">
        <v>0</v>
      </c>
      <c r="BY18" s="18">
        <v>0</v>
      </c>
      <c r="BZ18" s="18">
        <v>0</v>
      </c>
      <c r="CA18" s="18">
        <v>0</v>
      </c>
      <c r="CB18" s="18">
        <v>0</v>
      </c>
      <c r="CC18" s="18">
        <f t="shared" si="30"/>
        <v>0</v>
      </c>
      <c r="CD18" s="18">
        <v>0</v>
      </c>
      <c r="CE18" s="18">
        <v>0</v>
      </c>
      <c r="CF18" s="18">
        <v>0</v>
      </c>
      <c r="CG18" s="18">
        <v>0</v>
      </c>
      <c r="CH18" s="18">
        <v>0</v>
      </c>
    </row>
    <row r="19" spans="1:86" ht="15.75">
      <c r="A19" s="32" t="s">
        <v>73</v>
      </c>
      <c r="B19" s="38">
        <f>C19+J19+K19+L19</f>
        <v>1933.6719799999998</v>
      </c>
      <c r="C19" s="38">
        <f t="shared" si="16"/>
        <v>1835.1219799999999</v>
      </c>
      <c r="D19" s="38">
        <v>861.58168000000001</v>
      </c>
      <c r="E19" s="38">
        <v>37.526919999999997</v>
      </c>
      <c r="F19" s="38">
        <v>476.11986999999999</v>
      </c>
      <c r="G19" s="38">
        <v>102.94029999999999</v>
      </c>
      <c r="H19" s="38">
        <v>57.971240000000002</v>
      </c>
      <c r="I19" s="38">
        <v>870.6</v>
      </c>
      <c r="J19" s="38">
        <v>98.55</v>
      </c>
      <c r="K19" s="38">
        <v>0</v>
      </c>
      <c r="L19" s="38">
        <v>0</v>
      </c>
      <c r="M19" s="38">
        <f t="shared" si="17"/>
        <v>2290.2078299999998</v>
      </c>
      <c r="N19" s="38">
        <f t="shared" si="18"/>
        <v>718.46460000000002</v>
      </c>
      <c r="O19" s="38">
        <f t="shared" si="18"/>
        <v>211.16314</v>
      </c>
      <c r="P19" s="38">
        <f t="shared" si="18"/>
        <v>737.09626000000003</v>
      </c>
      <c r="Q19" s="38">
        <f t="shared" si="19"/>
        <v>623.48382999999978</v>
      </c>
      <c r="R19" s="51">
        <v>2214.5846299999998</v>
      </c>
      <c r="S19" s="48">
        <v>658.36820999999998</v>
      </c>
      <c r="T19" s="49">
        <v>195.63632999999999</v>
      </c>
      <c r="U19" s="50">
        <v>737.09626000000003</v>
      </c>
      <c r="V19" s="47">
        <f t="shared" si="31"/>
        <v>623.48382999999978</v>
      </c>
      <c r="W19" s="45">
        <f t="shared" si="20"/>
        <v>0</v>
      </c>
      <c r="X19" s="45">
        <v>0</v>
      </c>
      <c r="Y19" s="45">
        <v>0</v>
      </c>
      <c r="Z19" s="45">
        <v>0</v>
      </c>
      <c r="AA19" s="45">
        <v>0</v>
      </c>
      <c r="AB19" s="38">
        <v>75.623199999999997</v>
      </c>
      <c r="AC19" s="52">
        <f>57.90783+2.18856</f>
        <v>60.09639</v>
      </c>
      <c r="AD19" s="53">
        <v>15.526809999999999</v>
      </c>
      <c r="AE19" s="38">
        <v>0</v>
      </c>
      <c r="AF19" s="38">
        <f t="shared" si="32"/>
        <v>-1.7763568394002505E-15</v>
      </c>
      <c r="AG19" s="38">
        <f t="shared" si="21"/>
        <v>0</v>
      </c>
      <c r="AH19" s="38">
        <v>0</v>
      </c>
      <c r="AI19" s="38">
        <v>0</v>
      </c>
      <c r="AJ19" s="38">
        <v>0</v>
      </c>
      <c r="AK19" s="38">
        <v>0</v>
      </c>
      <c r="AL19" s="18">
        <f t="shared" si="22"/>
        <v>-356.53584999999998</v>
      </c>
      <c r="AM19" s="18">
        <f t="shared" si="23"/>
        <v>0</v>
      </c>
      <c r="AN19" s="18">
        <v>0</v>
      </c>
      <c r="AO19" s="18">
        <v>0</v>
      </c>
      <c r="AP19" s="18">
        <f t="shared" si="24"/>
        <v>0</v>
      </c>
      <c r="AQ19" s="18">
        <v>0</v>
      </c>
      <c r="AR19" s="18">
        <v>0</v>
      </c>
      <c r="AS19" s="18">
        <v>0</v>
      </c>
      <c r="AT19" s="18">
        <v>0</v>
      </c>
      <c r="AU19" s="18">
        <f t="shared" si="25"/>
        <v>356.53584999999998</v>
      </c>
      <c r="AV19" s="18">
        <v>1002.75366</v>
      </c>
      <c r="AW19" s="54">
        <v>718.46460000000002</v>
      </c>
      <c r="AX19" s="55">
        <v>60.09639</v>
      </c>
      <c r="AY19" s="56">
        <v>211.16314</v>
      </c>
      <c r="AZ19" s="57">
        <v>15.526809999999999</v>
      </c>
      <c r="BA19" s="18">
        <f t="shared" si="33"/>
        <v>73.125919999999951</v>
      </c>
      <c r="BB19" s="18">
        <f>75.6232-AZ19-AX19</f>
        <v>0</v>
      </c>
      <c r="BC19" s="18">
        <f t="shared" si="26"/>
        <v>459.00173000000001</v>
      </c>
      <c r="BD19" s="18">
        <v>459.00173000000001</v>
      </c>
      <c r="BE19" s="18">
        <v>0</v>
      </c>
      <c r="BF19" s="18">
        <v>0</v>
      </c>
      <c r="BG19" s="18">
        <f t="shared" ref="BG19" si="34">BH19+BI19+BJ19</f>
        <v>102.46587999999998</v>
      </c>
      <c r="BH19" s="18">
        <f>176.92188-97.3828</f>
        <v>79.539079999999984</v>
      </c>
      <c r="BI19" s="18">
        <f>20.9268+2</f>
        <v>22.9268</v>
      </c>
      <c r="BJ19" s="18">
        <v>0</v>
      </c>
      <c r="BK19" s="18">
        <v>0</v>
      </c>
      <c r="BL19" s="18">
        <f t="shared" si="27"/>
        <v>476.11986999999999</v>
      </c>
      <c r="BM19" s="18">
        <f>BO19</f>
        <v>0</v>
      </c>
      <c r="BN19" s="18">
        <v>335.53169000000003</v>
      </c>
      <c r="BO19" s="18">
        <v>0</v>
      </c>
      <c r="BP19" s="18">
        <f t="shared" si="28"/>
        <v>140.58817999999997</v>
      </c>
      <c r="BQ19" s="18">
        <f t="shared" si="29"/>
        <v>0</v>
      </c>
      <c r="BR19" s="18">
        <v>0</v>
      </c>
      <c r="BS19" s="18">
        <v>0</v>
      </c>
      <c r="BT19" s="18">
        <v>0</v>
      </c>
      <c r="BU19" s="18">
        <v>0</v>
      </c>
      <c r="BV19" s="18">
        <v>0</v>
      </c>
      <c r="BW19" s="18">
        <v>0</v>
      </c>
      <c r="BX19" s="18">
        <v>0</v>
      </c>
      <c r="BY19" s="18">
        <v>0</v>
      </c>
      <c r="BZ19" s="18">
        <v>0</v>
      </c>
      <c r="CA19" s="18">
        <v>0</v>
      </c>
      <c r="CB19" s="18">
        <v>0</v>
      </c>
      <c r="CC19" s="18">
        <f t="shared" si="30"/>
        <v>0</v>
      </c>
      <c r="CD19" s="18">
        <v>0</v>
      </c>
      <c r="CE19" s="18">
        <v>0</v>
      </c>
      <c r="CF19" s="18">
        <v>0</v>
      </c>
      <c r="CG19" s="18">
        <v>0</v>
      </c>
      <c r="CH19" s="18">
        <v>0</v>
      </c>
    </row>
    <row r="20" spans="1:86" ht="17.45" customHeight="1">
      <c r="A20" s="32" t="s">
        <v>72</v>
      </c>
      <c r="B20" s="38">
        <f t="shared" ref="B20" si="35">C20+J20+K20+L20</f>
        <v>2065.5607800000002</v>
      </c>
      <c r="C20" s="38">
        <f t="shared" si="16"/>
        <v>1957.0107800000001</v>
      </c>
      <c r="D20" s="38">
        <v>1097.5224499999999</v>
      </c>
      <c r="E20" s="38">
        <v>132.23741000000001</v>
      </c>
      <c r="F20" s="38">
        <v>938.19020999999998</v>
      </c>
      <c r="G20" s="38">
        <v>110.48835</v>
      </c>
      <c r="H20" s="38">
        <v>52.724649999999997</v>
      </c>
      <c r="I20" s="38">
        <v>748.99998000000005</v>
      </c>
      <c r="J20" s="38">
        <v>98.55</v>
      </c>
      <c r="K20" s="38">
        <v>10</v>
      </c>
      <c r="L20" s="38">
        <v>0</v>
      </c>
      <c r="M20" s="38">
        <f t="shared" si="17"/>
        <v>2077.8110399999996</v>
      </c>
      <c r="N20" s="38">
        <f t="shared" si="18"/>
        <v>797.13449000000003</v>
      </c>
      <c r="O20" s="38">
        <f t="shared" si="18"/>
        <v>207.51951</v>
      </c>
      <c r="P20" s="38">
        <f t="shared" si="18"/>
        <v>178.67356000000001</v>
      </c>
      <c r="Q20" s="38">
        <f t="shared" si="19"/>
        <v>894.48347999999987</v>
      </c>
      <c r="R20" s="47">
        <v>1996.3489</v>
      </c>
      <c r="S20" s="48">
        <v>734.94533000000001</v>
      </c>
      <c r="T20" s="49">
        <v>190.24653000000001</v>
      </c>
      <c r="U20" s="50">
        <v>178.67356000000001</v>
      </c>
      <c r="V20" s="47">
        <f t="shared" si="31"/>
        <v>892.48347999999987</v>
      </c>
      <c r="W20" s="45">
        <f t="shared" si="20"/>
        <v>0</v>
      </c>
      <c r="X20" s="45">
        <v>0</v>
      </c>
      <c r="Y20" s="45">
        <v>0</v>
      </c>
      <c r="Z20" s="45">
        <v>0</v>
      </c>
      <c r="AA20" s="45">
        <v>0</v>
      </c>
      <c r="AB20" s="38">
        <v>81.462140000000005</v>
      </c>
      <c r="AC20" s="52">
        <v>62.189160000000001</v>
      </c>
      <c r="AD20" s="53">
        <v>17.27298</v>
      </c>
      <c r="AE20" s="38">
        <v>0</v>
      </c>
      <c r="AF20" s="38">
        <f t="shared" si="32"/>
        <v>2.0000000000000036</v>
      </c>
      <c r="AG20" s="38">
        <f t="shared" si="21"/>
        <v>0</v>
      </c>
      <c r="AH20" s="38">
        <v>0</v>
      </c>
      <c r="AI20" s="38">
        <v>0</v>
      </c>
      <c r="AJ20" s="38">
        <v>0</v>
      </c>
      <c r="AK20" s="38">
        <v>0</v>
      </c>
      <c r="AL20" s="18">
        <f t="shared" si="22"/>
        <v>-12.250259999999344</v>
      </c>
      <c r="AM20" s="18">
        <f t="shared" si="23"/>
        <v>0</v>
      </c>
      <c r="AN20" s="18">
        <v>0</v>
      </c>
      <c r="AO20" s="18">
        <v>0</v>
      </c>
      <c r="AP20" s="18">
        <f t="shared" si="24"/>
        <v>0</v>
      </c>
      <c r="AQ20" s="18">
        <v>0</v>
      </c>
      <c r="AR20" s="18">
        <v>0</v>
      </c>
      <c r="AS20" s="18">
        <v>0</v>
      </c>
      <c r="AT20" s="18">
        <v>0</v>
      </c>
      <c r="AU20" s="18">
        <f t="shared" si="25"/>
        <v>12.250259999999344</v>
      </c>
      <c r="AV20" s="18">
        <v>1011.6403</v>
      </c>
      <c r="AW20" s="54">
        <v>797.13449000000003</v>
      </c>
      <c r="AX20" s="55">
        <v>62.189160000000001</v>
      </c>
      <c r="AY20" s="56">
        <v>207.51951</v>
      </c>
      <c r="AZ20" s="57">
        <v>17.27298</v>
      </c>
      <c r="BA20" s="18">
        <f t="shared" si="33"/>
        <v>6.9863000000000284</v>
      </c>
      <c r="BB20" s="18">
        <f>81.46214-AZ20-AX20</f>
        <v>2</v>
      </c>
      <c r="BC20" s="18">
        <f t="shared" si="26"/>
        <v>191.10971000000001</v>
      </c>
      <c r="BD20" s="18">
        <v>191.10971000000001</v>
      </c>
      <c r="BE20" s="18">
        <v>0</v>
      </c>
      <c r="BF20" s="18">
        <v>0</v>
      </c>
      <c r="BG20" s="18">
        <f>BH20+BI20+BJ20</f>
        <v>178.85945000000001</v>
      </c>
      <c r="BH20" s="18">
        <f>20.00335+141.76824</f>
        <v>161.77159</v>
      </c>
      <c r="BI20" s="18">
        <v>17.087859999999999</v>
      </c>
      <c r="BJ20" s="18">
        <v>0</v>
      </c>
      <c r="BK20" s="18">
        <v>0</v>
      </c>
      <c r="BL20" s="18">
        <f t="shared" si="27"/>
        <v>938.19020999999998</v>
      </c>
      <c r="BM20" s="18">
        <f t="shared" ref="BM20" si="36">BO20</f>
        <v>0</v>
      </c>
      <c r="BN20" s="18">
        <v>627.48779000000002</v>
      </c>
      <c r="BO20" s="18">
        <v>0</v>
      </c>
      <c r="BP20" s="18">
        <f t="shared" si="28"/>
        <v>310.70241999999996</v>
      </c>
      <c r="BQ20" s="18">
        <f t="shared" si="29"/>
        <v>0</v>
      </c>
      <c r="BR20" s="18">
        <v>0</v>
      </c>
      <c r="BS20" s="18">
        <v>0</v>
      </c>
      <c r="BT20" s="18">
        <v>0</v>
      </c>
      <c r="BU20" s="18">
        <v>0</v>
      </c>
      <c r="BV20" s="18">
        <v>0</v>
      </c>
      <c r="BW20" s="18">
        <v>0</v>
      </c>
      <c r="BX20" s="18">
        <v>0</v>
      </c>
      <c r="BY20" s="18">
        <v>0</v>
      </c>
      <c r="BZ20" s="18">
        <v>0</v>
      </c>
      <c r="CA20" s="18">
        <v>0</v>
      </c>
      <c r="CB20" s="18">
        <v>0</v>
      </c>
      <c r="CC20" s="18">
        <f t="shared" si="30"/>
        <v>0</v>
      </c>
      <c r="CD20" s="18">
        <v>0</v>
      </c>
      <c r="CE20" s="18">
        <v>0</v>
      </c>
      <c r="CF20" s="18">
        <v>0</v>
      </c>
      <c r="CG20" s="18">
        <v>0</v>
      </c>
      <c r="CH20" s="18">
        <v>0</v>
      </c>
    </row>
    <row r="21" spans="1:86" ht="17.45" customHeight="1">
      <c r="A21" s="32" t="s">
        <v>71</v>
      </c>
      <c r="B21" s="38">
        <f>C21+J21+K21+L21</f>
        <v>6323.2732200000009</v>
      </c>
      <c r="C21" s="38">
        <f t="shared" si="16"/>
        <v>6224.7232200000008</v>
      </c>
      <c r="D21" s="38">
        <v>2839.6392500000002</v>
      </c>
      <c r="E21" s="38">
        <v>188.94056</v>
      </c>
      <c r="F21" s="38">
        <v>2329.0845100000001</v>
      </c>
      <c r="G21" s="38">
        <v>1332.28397</v>
      </c>
      <c r="H21" s="38">
        <v>109.91876000000001</v>
      </c>
      <c r="I21" s="38">
        <v>2052.8000000000002</v>
      </c>
      <c r="J21" s="38">
        <v>98.55</v>
      </c>
      <c r="K21" s="38">
        <v>0</v>
      </c>
      <c r="L21" s="38">
        <v>0</v>
      </c>
      <c r="M21" s="38">
        <f t="shared" si="17"/>
        <v>6311.6004199999988</v>
      </c>
      <c r="N21" s="38">
        <f t="shared" ref="N21" si="37">S21+X21+AC21</f>
        <v>1606.8801999999998</v>
      </c>
      <c r="O21" s="38">
        <f>T21+Y21+AD21</f>
        <v>478.51479</v>
      </c>
      <c r="P21" s="38">
        <f>U21+Z21+AE21</f>
        <v>2569.9258399999999</v>
      </c>
      <c r="Q21" s="38">
        <f t="shared" si="19"/>
        <v>1656.2795899999996</v>
      </c>
      <c r="R21" s="47">
        <v>6237.1217699999997</v>
      </c>
      <c r="S21" s="48">
        <f>784.83272+769.52052</f>
        <v>1554.3532399999999</v>
      </c>
      <c r="T21" s="49">
        <f>289.02215+175.366</f>
        <v>464.38815</v>
      </c>
      <c r="U21" s="50">
        <f>2006.88243+557.21836</f>
        <v>2564.10079</v>
      </c>
      <c r="V21" s="47">
        <f t="shared" si="31"/>
        <v>1654.2795899999996</v>
      </c>
      <c r="W21" s="45">
        <f t="shared" si="20"/>
        <v>0</v>
      </c>
      <c r="X21" s="45">
        <v>0</v>
      </c>
      <c r="Y21" s="45">
        <v>0</v>
      </c>
      <c r="Z21" s="45">
        <v>0</v>
      </c>
      <c r="AA21" s="45">
        <v>0</v>
      </c>
      <c r="AB21" s="38">
        <v>74.478650000000002</v>
      </c>
      <c r="AC21" s="52">
        <v>52.526960000000003</v>
      </c>
      <c r="AD21" s="53">
        <v>14.12664</v>
      </c>
      <c r="AE21" s="38">
        <v>5.8250500000000001</v>
      </c>
      <c r="AF21" s="38">
        <f t="shared" si="32"/>
        <v>1.9999999999999991</v>
      </c>
      <c r="AG21" s="38">
        <f t="shared" si="21"/>
        <v>0</v>
      </c>
      <c r="AH21" s="38">
        <v>0</v>
      </c>
      <c r="AI21" s="38">
        <v>0</v>
      </c>
      <c r="AJ21" s="38">
        <v>0</v>
      </c>
      <c r="AK21" s="38">
        <v>0</v>
      </c>
      <c r="AL21" s="18">
        <f t="shared" ref="AL21" si="38">B21-M21</f>
        <v>11.672800000002098</v>
      </c>
      <c r="AM21" s="18">
        <f t="shared" si="23"/>
        <v>0</v>
      </c>
      <c r="AN21" s="18">
        <v>0</v>
      </c>
      <c r="AO21" s="18">
        <v>0</v>
      </c>
      <c r="AP21" s="18">
        <f t="shared" ref="AP21" si="39">AQ21-AR21</f>
        <v>0</v>
      </c>
      <c r="AQ21" s="18">
        <v>0</v>
      </c>
      <c r="AR21" s="18">
        <v>0</v>
      </c>
      <c r="AS21" s="18">
        <v>0</v>
      </c>
      <c r="AT21" s="18">
        <v>0</v>
      </c>
      <c r="AU21" s="18">
        <f t="shared" ref="AU21" si="40">-AL21</f>
        <v>-11.672800000002098</v>
      </c>
      <c r="AV21" s="18">
        <v>1395.7985699999999</v>
      </c>
      <c r="AW21" s="54">
        <v>837.35968000000003</v>
      </c>
      <c r="AX21" s="55">
        <v>52.526960000000003</v>
      </c>
      <c r="AY21" s="56">
        <v>303.14879000000002</v>
      </c>
      <c r="AZ21" s="57">
        <v>14.12664</v>
      </c>
      <c r="BA21" s="18">
        <f t="shared" si="33"/>
        <v>255.29009999999994</v>
      </c>
      <c r="BB21" s="18">
        <f>74.47865-AZ21-AX21</f>
        <v>7.8250499999999974</v>
      </c>
      <c r="BC21" s="18">
        <f t="shared" si="26"/>
        <v>19.827380000000002</v>
      </c>
      <c r="BD21" s="18">
        <v>19.827380000000002</v>
      </c>
      <c r="BE21" s="18">
        <v>0</v>
      </c>
      <c r="BF21" s="18">
        <v>0</v>
      </c>
      <c r="BG21" s="18">
        <f>BH21+BI21+BJ21</f>
        <v>31.50018</v>
      </c>
      <c r="BH21" s="18">
        <v>7.4288299999999996</v>
      </c>
      <c r="BI21" s="18">
        <f>24.07135</f>
        <v>24.071349999999999</v>
      </c>
      <c r="BJ21" s="18">
        <v>0</v>
      </c>
      <c r="BK21" s="18">
        <v>0</v>
      </c>
      <c r="BL21" s="18">
        <f t="shared" ref="BL21" si="41">F21+BM21</f>
        <v>2329.0845100000001</v>
      </c>
      <c r="BM21" s="18">
        <f>BO21</f>
        <v>0</v>
      </c>
      <c r="BN21" s="18">
        <v>1515.9521999999999</v>
      </c>
      <c r="BO21" s="18">
        <v>0</v>
      </c>
      <c r="BP21" s="18">
        <f t="shared" ref="BP21" si="42">BL21-BN21</f>
        <v>813.13231000000019</v>
      </c>
      <c r="BQ21" s="18">
        <f t="shared" ref="BQ21" si="43">BR21+BS21</f>
        <v>0</v>
      </c>
      <c r="BR21" s="18">
        <v>0</v>
      </c>
      <c r="BS21" s="18">
        <v>0</v>
      </c>
      <c r="BT21" s="18">
        <v>0</v>
      </c>
      <c r="BU21" s="18">
        <v>0</v>
      </c>
      <c r="BV21" s="18">
        <v>0</v>
      </c>
      <c r="BW21" s="18">
        <v>0</v>
      </c>
      <c r="BX21" s="18">
        <v>0</v>
      </c>
      <c r="BY21" s="18">
        <v>0</v>
      </c>
      <c r="BZ21" s="18">
        <v>0</v>
      </c>
      <c r="CA21" s="18">
        <v>0</v>
      </c>
      <c r="CB21" s="18">
        <v>0</v>
      </c>
      <c r="CC21" s="18">
        <f t="shared" si="30"/>
        <v>0</v>
      </c>
      <c r="CD21" s="18">
        <v>0</v>
      </c>
      <c r="CE21" s="18">
        <v>0</v>
      </c>
      <c r="CF21" s="18">
        <v>0</v>
      </c>
      <c r="CG21" s="18">
        <v>0</v>
      </c>
      <c r="CH21" s="18">
        <v>0</v>
      </c>
    </row>
    <row r="22" spans="1:86">
      <c r="A22" s="44" t="s">
        <v>70</v>
      </c>
      <c r="B22" s="38">
        <f>C22+J22+K22+L22</f>
        <v>8617.3213099999994</v>
      </c>
      <c r="C22" s="38">
        <f t="shared" si="16"/>
        <v>5461.3069599999999</v>
      </c>
      <c r="D22" s="38">
        <v>4756.40301</v>
      </c>
      <c r="E22" s="38">
        <v>3285.5468500000002</v>
      </c>
      <c r="F22" s="38">
        <v>1400.26062</v>
      </c>
      <c r="G22" s="38">
        <v>553.70394999999996</v>
      </c>
      <c r="H22" s="38">
        <v>27.45</v>
      </c>
      <c r="I22" s="38">
        <v>151.19999999999999</v>
      </c>
      <c r="J22" s="38">
        <f>2799.08935+2</f>
        <v>2801.0893500000002</v>
      </c>
      <c r="K22" s="38">
        <v>360.25799999999998</v>
      </c>
      <c r="L22" s="38">
        <v>-5.3330000000000002</v>
      </c>
      <c r="M22" s="38">
        <f t="shared" ref="M22" si="44">N22+O22+P22+Q22</f>
        <v>8097.6192100000007</v>
      </c>
      <c r="N22" s="38">
        <f>S22+X22+AC22</f>
        <v>2180.0910199999998</v>
      </c>
      <c r="O22" s="38">
        <f t="shared" ref="O22:P22" si="45">T22+Y22+AD22</f>
        <v>607.29372000000001</v>
      </c>
      <c r="P22" s="38">
        <f t="shared" si="45"/>
        <v>766.75888999999995</v>
      </c>
      <c r="Q22" s="38">
        <f t="shared" ref="Q22" si="46">V22+AA22+AF22+AK22</f>
        <v>4543.4755800000003</v>
      </c>
      <c r="R22" s="47">
        <f>3031.3185+2265.21136</f>
        <v>5296.5298599999996</v>
      </c>
      <c r="S22" s="47">
        <f>1238.90294+941.18808</f>
        <v>2180.0910199999998</v>
      </c>
      <c r="T22" s="47">
        <f>341.18444+266.10928</f>
        <v>607.29372000000001</v>
      </c>
      <c r="U22" s="47">
        <f>671.49222+95.26667</f>
        <v>766.75888999999995</v>
      </c>
      <c r="V22" s="47">
        <f t="shared" si="31"/>
        <v>1742.3862299999996</v>
      </c>
      <c r="W22" s="45">
        <f t="shared" ref="W22" si="47">X22+Y22+Z22+AA22</f>
        <v>0</v>
      </c>
      <c r="X22" s="45">
        <v>0</v>
      </c>
      <c r="Y22" s="45">
        <v>0</v>
      </c>
      <c r="Z22" s="45">
        <v>0</v>
      </c>
      <c r="AA22" s="45">
        <v>0</v>
      </c>
      <c r="AB22" s="38">
        <v>2801.0893500000002</v>
      </c>
      <c r="AC22" s="38">
        <v>0</v>
      </c>
      <c r="AD22" s="38">
        <v>0</v>
      </c>
      <c r="AE22" s="38">
        <v>0</v>
      </c>
      <c r="AF22" s="38">
        <f t="shared" si="32"/>
        <v>2801.0893500000002</v>
      </c>
      <c r="AG22" s="38">
        <f t="shared" ref="AG22" si="48">AH22+AI22+AJ22+AK22</f>
        <v>0</v>
      </c>
      <c r="AH22" s="38">
        <v>0</v>
      </c>
      <c r="AI22" s="38">
        <v>0</v>
      </c>
      <c r="AJ22" s="38">
        <v>0</v>
      </c>
      <c r="AK22" s="38">
        <v>0</v>
      </c>
      <c r="AL22" s="18">
        <f>B22-M22</f>
        <v>519.70209999999861</v>
      </c>
      <c r="AM22" s="18">
        <f t="shared" si="23"/>
        <v>0</v>
      </c>
      <c r="AN22" s="18">
        <v>0</v>
      </c>
      <c r="AO22" s="18">
        <v>0</v>
      </c>
      <c r="AP22" s="18">
        <f>AQ22-AR22</f>
        <v>0</v>
      </c>
      <c r="AQ22" s="18">
        <v>0</v>
      </c>
      <c r="AR22" s="18">
        <v>0</v>
      </c>
      <c r="AS22" s="18">
        <v>0</v>
      </c>
      <c r="AT22" s="18">
        <v>0</v>
      </c>
      <c r="AU22" s="18">
        <f>-AL22</f>
        <v>-519.70209999999861</v>
      </c>
      <c r="AV22" s="18">
        <v>1582.0873799999999</v>
      </c>
      <c r="AW22" s="54">
        <v>1238.9029399999999</v>
      </c>
      <c r="AX22" s="18">
        <v>0</v>
      </c>
      <c r="AY22" s="56">
        <v>341.18444</v>
      </c>
      <c r="AZ22" s="18">
        <v>0</v>
      </c>
      <c r="BA22" s="18">
        <f t="shared" si="33"/>
        <v>2</v>
      </c>
      <c r="BB22" s="18">
        <f>2-AZ22-AX22</f>
        <v>2</v>
      </c>
      <c r="BC22" s="18">
        <f t="shared" si="26"/>
        <v>374.19819999999999</v>
      </c>
      <c r="BD22" s="18">
        <v>374.19819999999999</v>
      </c>
      <c r="BE22" s="18">
        <v>0</v>
      </c>
      <c r="BF22" s="18">
        <v>0</v>
      </c>
      <c r="BG22" s="18">
        <f>BH22+BI22+BJ22</f>
        <v>893.89760000000001</v>
      </c>
      <c r="BH22" s="18">
        <v>893.89760000000001</v>
      </c>
      <c r="BI22" s="18">
        <v>0</v>
      </c>
      <c r="BJ22" s="18">
        <v>0</v>
      </c>
      <c r="BK22" s="18">
        <v>0</v>
      </c>
      <c r="BL22" s="18">
        <f>F22+BM22</f>
        <v>1400.26062</v>
      </c>
      <c r="BM22" s="18">
        <f>BO22</f>
        <v>0</v>
      </c>
      <c r="BN22" s="18">
        <v>415.85066999999998</v>
      </c>
      <c r="BO22" s="18">
        <v>0</v>
      </c>
      <c r="BP22" s="18">
        <f>BL22-BN22</f>
        <v>984.40994999999998</v>
      </c>
      <c r="BQ22" s="18">
        <f>BR22+BS22</f>
        <v>0</v>
      </c>
      <c r="BR22" s="18">
        <v>0</v>
      </c>
      <c r="BS22" s="18">
        <v>0</v>
      </c>
      <c r="BT22" s="18">
        <v>0</v>
      </c>
      <c r="BU22" s="18">
        <v>0</v>
      </c>
      <c r="BV22" s="18">
        <v>0</v>
      </c>
      <c r="BW22" s="18">
        <v>0</v>
      </c>
      <c r="BX22" s="18">
        <v>0</v>
      </c>
      <c r="BY22" s="18">
        <v>0</v>
      </c>
      <c r="BZ22" s="18">
        <v>0</v>
      </c>
      <c r="CA22" s="18">
        <v>0</v>
      </c>
      <c r="CB22" s="18">
        <v>0</v>
      </c>
      <c r="CC22" s="18">
        <f t="shared" si="30"/>
        <v>0</v>
      </c>
      <c r="CD22" s="18">
        <v>0</v>
      </c>
      <c r="CE22" s="18">
        <v>0</v>
      </c>
      <c r="CF22" s="18">
        <v>0</v>
      </c>
      <c r="CG22" s="18">
        <v>0</v>
      </c>
      <c r="CH22" s="18">
        <v>0</v>
      </c>
    </row>
    <row r="23" spans="1:86" hidden="1">
      <c r="A23" s="16" t="s">
        <v>38</v>
      </c>
      <c r="B23" s="17">
        <f t="shared" ref="B23:B25" si="49">C23+J23+K23+L23</f>
        <v>0</v>
      </c>
      <c r="C23" s="17">
        <f t="shared" ref="C23:C25" si="50">D23+G23+I23</f>
        <v>0</v>
      </c>
      <c r="D23" s="20"/>
      <c r="E23" s="17"/>
      <c r="F23" s="17"/>
      <c r="G23" s="17"/>
      <c r="H23" s="17"/>
      <c r="I23" s="17"/>
      <c r="J23" s="17"/>
      <c r="K23" s="17"/>
      <c r="L23" s="17"/>
      <c r="M23" s="17">
        <f t="shared" ref="M23:M25" si="51">N23+O23+P23+Q23</f>
        <v>0</v>
      </c>
      <c r="N23" s="17">
        <f t="shared" ref="N23:N25" si="52">S23+X23+AC23</f>
        <v>0</v>
      </c>
      <c r="O23" s="17">
        <f t="shared" ref="O23:O25" si="53">T23+Y23+AD23</f>
        <v>0</v>
      </c>
      <c r="P23" s="17">
        <f t="shared" ref="P23:P25" si="54">U23+Z23+AE23</f>
        <v>0</v>
      </c>
      <c r="Q23" s="17">
        <f>V23+AA23+AF23</f>
        <v>0</v>
      </c>
      <c r="R23" s="19">
        <f>S23+T23+U23+V23</f>
        <v>0</v>
      </c>
      <c r="S23" s="19"/>
      <c r="T23" s="19"/>
      <c r="U23" s="19"/>
      <c r="V23" s="19"/>
      <c r="W23" s="21">
        <f>X23+Y23+Z23+AA23</f>
        <v>0</v>
      </c>
      <c r="X23" s="21"/>
      <c r="Y23" s="21"/>
      <c r="Z23" s="21"/>
      <c r="AA23" s="21"/>
      <c r="AB23" s="17">
        <f>AC23+AD23+AE23+AF23</f>
        <v>0</v>
      </c>
      <c r="AC23" s="17"/>
      <c r="AD23" s="17"/>
      <c r="AE23" s="17"/>
      <c r="AF23" s="17"/>
      <c r="AG23" s="17">
        <f>AH23+AI23+AJ23+AK23</f>
        <v>0</v>
      </c>
      <c r="AH23" s="17"/>
      <c r="AI23" s="17"/>
      <c r="AJ23" s="17"/>
      <c r="AK23" s="17"/>
      <c r="AL23" s="17">
        <f>B23-M23</f>
        <v>0</v>
      </c>
      <c r="AM23" s="17">
        <f t="shared" ref="AM23:AM25" si="55">AN23-AO23</f>
        <v>0</v>
      </c>
      <c r="AN23" s="17"/>
      <c r="AO23" s="17"/>
      <c r="AP23" s="17">
        <f>AQ23-AR23</f>
        <v>0</v>
      </c>
      <c r="AQ23" s="17"/>
      <c r="AR23" s="17"/>
      <c r="AS23" s="17"/>
      <c r="AT23" s="17"/>
      <c r="AU23" s="18">
        <f>AL23</f>
        <v>0</v>
      </c>
      <c r="AV23" s="23"/>
      <c r="AW23" s="24"/>
      <c r="AX23" s="24"/>
      <c r="AY23" s="24"/>
      <c r="AZ23" s="24"/>
      <c r="BA23" s="17"/>
      <c r="BB23" s="17"/>
      <c r="BC23" s="17">
        <f t="shared" ref="BC23:BC25" si="56">BD23+BE23+BF23</f>
        <v>0</v>
      </c>
      <c r="BD23" s="17"/>
      <c r="BE23" s="17"/>
      <c r="BF23" s="17"/>
      <c r="BG23" s="17">
        <f t="shared" ref="BG23:BG25" si="57">BH23+BI23+BJ23</f>
        <v>0</v>
      </c>
      <c r="BH23" s="17"/>
      <c r="BI23" s="17"/>
      <c r="BJ23" s="18">
        <v>0</v>
      </c>
      <c r="BK23" s="17"/>
      <c r="BL23" s="18">
        <f t="shared" ref="BL23:BL25" si="58">F23+BM23</f>
        <v>0</v>
      </c>
      <c r="BM23" s="18">
        <v>0</v>
      </c>
      <c r="BN23" s="18">
        <v>0</v>
      </c>
      <c r="BO23" s="18">
        <v>0</v>
      </c>
      <c r="BP23" s="17"/>
      <c r="BQ23" s="18">
        <f t="shared" ref="BQ23:BQ25" si="59">BR23+BS23</f>
        <v>0</v>
      </c>
      <c r="BR23" s="18">
        <v>0</v>
      </c>
      <c r="BS23" s="18">
        <v>0</v>
      </c>
      <c r="BT23" s="18">
        <v>0</v>
      </c>
      <c r="BU23" s="18">
        <v>0</v>
      </c>
      <c r="BV23" s="18">
        <v>0</v>
      </c>
      <c r="BW23" s="18">
        <v>0</v>
      </c>
      <c r="BX23" s="18">
        <v>0</v>
      </c>
      <c r="BY23" s="18">
        <v>0</v>
      </c>
      <c r="BZ23" s="18">
        <v>0</v>
      </c>
      <c r="CA23" s="18">
        <v>0</v>
      </c>
      <c r="CB23" s="18">
        <v>0</v>
      </c>
      <c r="CC23" s="18">
        <f t="shared" ref="CC23:CC25" si="60">CD23</f>
        <v>0</v>
      </c>
      <c r="CD23" s="18">
        <v>0</v>
      </c>
      <c r="CE23" s="18">
        <v>0</v>
      </c>
      <c r="CF23" s="18">
        <v>0</v>
      </c>
      <c r="CG23" s="18">
        <v>0</v>
      </c>
      <c r="CH23" s="18">
        <v>0</v>
      </c>
    </row>
    <row r="24" spans="1:86" hidden="1">
      <c r="A24" s="16" t="s">
        <v>38</v>
      </c>
      <c r="B24" s="17">
        <f t="shared" si="49"/>
        <v>0</v>
      </c>
      <c r="C24" s="17">
        <f t="shared" si="50"/>
        <v>0</v>
      </c>
      <c r="D24" s="17"/>
      <c r="E24" s="17"/>
      <c r="F24" s="17"/>
      <c r="G24" s="17"/>
      <c r="H24" s="17"/>
      <c r="I24" s="17"/>
      <c r="J24" s="17"/>
      <c r="K24" s="17"/>
      <c r="L24" s="17"/>
      <c r="M24" s="17">
        <f t="shared" si="51"/>
        <v>0</v>
      </c>
      <c r="N24" s="17">
        <f t="shared" si="52"/>
        <v>0</v>
      </c>
      <c r="O24" s="17">
        <f t="shared" si="53"/>
        <v>0</v>
      </c>
      <c r="P24" s="17">
        <f t="shared" si="54"/>
        <v>0</v>
      </c>
      <c r="Q24" s="17">
        <f>V24+AA24+AF24</f>
        <v>0</v>
      </c>
      <c r="R24" s="19">
        <f>S24+T24+U24+V24</f>
        <v>0</v>
      </c>
      <c r="S24" s="19"/>
      <c r="T24" s="19"/>
      <c r="U24" s="19"/>
      <c r="V24" s="19"/>
      <c r="W24" s="21">
        <f>X24+Y24+Z24+AA24</f>
        <v>0</v>
      </c>
      <c r="X24" s="21"/>
      <c r="Y24" s="21"/>
      <c r="Z24" s="21"/>
      <c r="AA24" s="21"/>
      <c r="AB24" s="17">
        <f>AC24+AD24+AE24+AF24</f>
        <v>0</v>
      </c>
      <c r="AC24" s="17"/>
      <c r="AD24" s="17"/>
      <c r="AE24" s="17"/>
      <c r="AF24" s="17"/>
      <c r="AG24" s="17">
        <f>AH24+AI24+AJ24+AK24</f>
        <v>0</v>
      </c>
      <c r="AH24" s="17"/>
      <c r="AI24" s="17"/>
      <c r="AJ24" s="17"/>
      <c r="AK24" s="17"/>
      <c r="AL24" s="17">
        <f>B24-M24</f>
        <v>0</v>
      </c>
      <c r="AM24" s="17">
        <f t="shared" si="55"/>
        <v>0</v>
      </c>
      <c r="AN24" s="17"/>
      <c r="AO24" s="17"/>
      <c r="AP24" s="17">
        <f>AQ24-AR24</f>
        <v>0</v>
      </c>
      <c r="AQ24" s="17"/>
      <c r="AR24" s="17"/>
      <c r="AS24" s="17"/>
      <c r="AT24" s="17"/>
      <c r="AU24" s="18">
        <f>AL24</f>
        <v>0</v>
      </c>
      <c r="AV24" s="17"/>
      <c r="AW24" s="17"/>
      <c r="AX24" s="17"/>
      <c r="AY24" s="17"/>
      <c r="AZ24" s="17"/>
      <c r="BA24" s="17"/>
      <c r="BB24" s="17"/>
      <c r="BC24" s="17">
        <f t="shared" si="56"/>
        <v>0</v>
      </c>
      <c r="BD24" s="17"/>
      <c r="BE24" s="17"/>
      <c r="BF24" s="17"/>
      <c r="BG24" s="17">
        <f t="shared" si="57"/>
        <v>0</v>
      </c>
      <c r="BH24" s="17"/>
      <c r="BI24" s="17"/>
      <c r="BJ24" s="18">
        <v>0</v>
      </c>
      <c r="BK24" s="17"/>
      <c r="BL24" s="18">
        <f t="shared" si="58"/>
        <v>0</v>
      </c>
      <c r="BM24" s="18">
        <v>0</v>
      </c>
      <c r="BN24" s="18">
        <v>0</v>
      </c>
      <c r="BO24" s="18">
        <v>0</v>
      </c>
      <c r="BP24" s="17"/>
      <c r="BQ24" s="18">
        <f t="shared" si="59"/>
        <v>0</v>
      </c>
      <c r="BR24" s="18">
        <v>0</v>
      </c>
      <c r="BS24" s="18">
        <v>0</v>
      </c>
      <c r="BT24" s="18">
        <v>0</v>
      </c>
      <c r="BU24" s="18">
        <v>0</v>
      </c>
      <c r="BV24" s="18">
        <v>0</v>
      </c>
      <c r="BW24" s="18">
        <v>0</v>
      </c>
      <c r="BX24" s="18">
        <v>0</v>
      </c>
      <c r="BY24" s="18">
        <v>0</v>
      </c>
      <c r="BZ24" s="18">
        <v>0</v>
      </c>
      <c r="CA24" s="18">
        <v>0</v>
      </c>
      <c r="CB24" s="18">
        <v>0</v>
      </c>
      <c r="CC24" s="18">
        <f t="shared" si="60"/>
        <v>0</v>
      </c>
      <c r="CD24" s="18">
        <v>0</v>
      </c>
      <c r="CE24" s="18">
        <v>0</v>
      </c>
      <c r="CF24" s="18">
        <v>0</v>
      </c>
      <c r="CG24" s="18">
        <v>0</v>
      </c>
      <c r="CH24" s="18">
        <v>0</v>
      </c>
    </row>
    <row r="25" spans="1:86" ht="13.5" hidden="1" customHeight="1">
      <c r="A25" s="16" t="s">
        <v>38</v>
      </c>
      <c r="B25" s="17">
        <f t="shared" si="49"/>
        <v>0</v>
      </c>
      <c r="C25" s="17">
        <f t="shared" si="50"/>
        <v>0</v>
      </c>
      <c r="D25" s="17"/>
      <c r="E25" s="17"/>
      <c r="F25" s="17"/>
      <c r="G25" s="17"/>
      <c r="H25" s="17"/>
      <c r="I25" s="17"/>
      <c r="J25" s="17"/>
      <c r="K25" s="17"/>
      <c r="L25" s="17"/>
      <c r="M25" s="17">
        <f t="shared" si="51"/>
        <v>0</v>
      </c>
      <c r="N25" s="17">
        <f t="shared" si="52"/>
        <v>0</v>
      </c>
      <c r="O25" s="17">
        <f t="shared" si="53"/>
        <v>0</v>
      </c>
      <c r="P25" s="17">
        <f t="shared" si="54"/>
        <v>0</v>
      </c>
      <c r="Q25" s="17">
        <f>V25+AA25+AF25</f>
        <v>0</v>
      </c>
      <c r="R25" s="19">
        <f>S25+T25+U25+V25</f>
        <v>0</v>
      </c>
      <c r="S25" s="19"/>
      <c r="T25" s="19"/>
      <c r="U25" s="19"/>
      <c r="V25" s="19"/>
      <c r="W25" s="21">
        <f>X25+Y25+Z25+AA25</f>
        <v>0</v>
      </c>
      <c r="X25" s="21"/>
      <c r="Y25" s="21"/>
      <c r="Z25" s="21"/>
      <c r="AA25" s="21"/>
      <c r="AB25" s="17">
        <f>AC25+AD25+AE25+AF25</f>
        <v>0</v>
      </c>
      <c r="AC25" s="17"/>
      <c r="AD25" s="17"/>
      <c r="AE25" s="17"/>
      <c r="AF25" s="17"/>
      <c r="AG25" s="17">
        <f>AH25+AI25+AJ25+AK25</f>
        <v>0</v>
      </c>
      <c r="AH25" s="17"/>
      <c r="AI25" s="17"/>
      <c r="AJ25" s="17"/>
      <c r="AK25" s="17"/>
      <c r="AL25" s="17">
        <f>B25-M25</f>
        <v>0</v>
      </c>
      <c r="AM25" s="17">
        <f t="shared" si="55"/>
        <v>0</v>
      </c>
      <c r="AN25" s="17"/>
      <c r="AO25" s="17"/>
      <c r="AP25" s="17">
        <f>AQ25-AR25</f>
        <v>0</v>
      </c>
      <c r="AQ25" s="17"/>
      <c r="AR25" s="17"/>
      <c r="AS25" s="17"/>
      <c r="AT25" s="17"/>
      <c r="AU25" s="18">
        <f>AL25</f>
        <v>0</v>
      </c>
      <c r="AV25" s="17"/>
      <c r="AW25" s="17"/>
      <c r="AX25" s="17"/>
      <c r="AY25" s="17"/>
      <c r="AZ25" s="17"/>
      <c r="BA25" s="17"/>
      <c r="BB25" s="17"/>
      <c r="BC25" s="17">
        <f t="shared" si="56"/>
        <v>0</v>
      </c>
      <c r="BD25" s="17"/>
      <c r="BE25" s="17"/>
      <c r="BF25" s="17"/>
      <c r="BG25" s="17">
        <f t="shared" si="57"/>
        <v>0</v>
      </c>
      <c r="BH25" s="17"/>
      <c r="BI25" s="17"/>
      <c r="BJ25" s="18">
        <v>0</v>
      </c>
      <c r="BK25" s="17"/>
      <c r="BL25" s="18">
        <f t="shared" si="58"/>
        <v>0</v>
      </c>
      <c r="BM25" s="18">
        <v>0</v>
      </c>
      <c r="BN25" s="18">
        <v>0</v>
      </c>
      <c r="BO25" s="18">
        <v>0</v>
      </c>
      <c r="BP25" s="17"/>
      <c r="BQ25" s="18">
        <f t="shared" si="59"/>
        <v>0</v>
      </c>
      <c r="BR25" s="18">
        <v>0</v>
      </c>
      <c r="BS25" s="18">
        <v>0</v>
      </c>
      <c r="BT25" s="18">
        <v>0</v>
      </c>
      <c r="BU25" s="18">
        <v>0</v>
      </c>
      <c r="BV25" s="18">
        <v>0</v>
      </c>
      <c r="BW25" s="18">
        <v>0</v>
      </c>
      <c r="BX25" s="18">
        <v>0</v>
      </c>
      <c r="BY25" s="18">
        <v>0</v>
      </c>
      <c r="BZ25" s="18">
        <v>0</v>
      </c>
      <c r="CA25" s="18">
        <v>0</v>
      </c>
      <c r="CB25" s="18">
        <v>0</v>
      </c>
      <c r="CC25" s="18">
        <f t="shared" si="60"/>
        <v>0</v>
      </c>
      <c r="CD25" s="18">
        <v>0</v>
      </c>
      <c r="CE25" s="18">
        <v>0</v>
      </c>
      <c r="CF25" s="18">
        <v>0</v>
      </c>
      <c r="CG25" s="18">
        <v>0</v>
      </c>
      <c r="CH25" s="18">
        <v>0</v>
      </c>
    </row>
    <row r="26" spans="1:86">
      <c r="B26" s="28"/>
      <c r="S26" s="26"/>
      <c r="U26" s="26"/>
    </row>
    <row r="27" spans="1:86">
      <c r="R27" s="26"/>
    </row>
    <row r="28" spans="1:86" ht="15" customHeight="1">
      <c r="C28" s="4" t="s">
        <v>83</v>
      </c>
      <c r="H28" s="4" t="s">
        <v>84</v>
      </c>
      <c r="M28" s="58" t="s">
        <v>85</v>
      </c>
      <c r="N28" s="58"/>
      <c r="O28" s="58"/>
      <c r="P28" s="58"/>
      <c r="Q28" s="58"/>
      <c r="R28" s="58"/>
      <c r="S28" s="58"/>
      <c r="T28" s="58"/>
      <c r="U28" s="58"/>
      <c r="V28" s="58"/>
      <c r="W28" s="22"/>
      <c r="X28" s="22"/>
      <c r="Y28" s="22"/>
      <c r="Z28" s="22"/>
      <c r="AA28" s="22"/>
      <c r="BQ28" s="59" t="s">
        <v>86</v>
      </c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  <c r="CD28" s="41"/>
      <c r="CE28" s="41"/>
      <c r="CF28" s="41"/>
    </row>
    <row r="29" spans="1:86"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22"/>
      <c r="X29" s="22"/>
      <c r="Y29" s="22"/>
      <c r="Z29" s="22"/>
      <c r="AA29" s="22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  <c r="CD29" s="41"/>
      <c r="CE29" s="41"/>
      <c r="CF29" s="41"/>
    </row>
    <row r="30" spans="1:86">
      <c r="B30" s="4" t="s">
        <v>87</v>
      </c>
      <c r="C30" s="4" t="s">
        <v>88</v>
      </c>
    </row>
    <row r="31" spans="1:86">
      <c r="B31" s="4" t="s">
        <v>89</v>
      </c>
    </row>
  </sheetData>
  <mergeCells count="100">
    <mergeCell ref="AB6:AF6"/>
    <mergeCell ref="AF8:AF9"/>
    <mergeCell ref="B3:I3"/>
    <mergeCell ref="M6:AA6"/>
    <mergeCell ref="J2:L4"/>
    <mergeCell ref="I8:I9"/>
    <mergeCell ref="M7:M9"/>
    <mergeCell ref="D7:I7"/>
    <mergeCell ref="K5:L5"/>
    <mergeCell ref="G8:G9"/>
    <mergeCell ref="D8:D9"/>
    <mergeCell ref="E8:F8"/>
    <mergeCell ref="AV6:BB6"/>
    <mergeCell ref="AY8:AY9"/>
    <mergeCell ref="AP8:AP9"/>
    <mergeCell ref="BQ6:CH6"/>
    <mergeCell ref="CH8:CH9"/>
    <mergeCell ref="BR7:CF7"/>
    <mergeCell ref="BK7:BP7"/>
    <mergeCell ref="CD8:CF8"/>
    <mergeCell ref="BU8:BU9"/>
    <mergeCell ref="BK6:BP6"/>
    <mergeCell ref="AV7:AV9"/>
    <mergeCell ref="AS7:AS9"/>
    <mergeCell ref="BI8:BI9"/>
    <mergeCell ref="CG7:CG9"/>
    <mergeCell ref="BN8:BN9"/>
    <mergeCell ref="BL8:BL9"/>
    <mergeCell ref="A6:A9"/>
    <mergeCell ref="B6:L6"/>
    <mergeCell ref="AA8:AA9"/>
    <mergeCell ref="L7:L9"/>
    <mergeCell ref="B7:B9"/>
    <mergeCell ref="Y8:Y9"/>
    <mergeCell ref="R7:R9"/>
    <mergeCell ref="P8:P9"/>
    <mergeCell ref="S8:S9"/>
    <mergeCell ref="V8:V9"/>
    <mergeCell ref="C7:C9"/>
    <mergeCell ref="N8:N9"/>
    <mergeCell ref="O8:O9"/>
    <mergeCell ref="CC8:CC9"/>
    <mergeCell ref="BP8:BP9"/>
    <mergeCell ref="BJ8:BJ9"/>
    <mergeCell ref="BZ8:CB8"/>
    <mergeCell ref="BY8:BY9"/>
    <mergeCell ref="BT8:BT9"/>
    <mergeCell ref="BK8:BK9"/>
    <mergeCell ref="BS8:BS9"/>
    <mergeCell ref="BR8:BR9"/>
    <mergeCell ref="BQ7:BQ9"/>
    <mergeCell ref="BV8:BX8"/>
    <mergeCell ref="BE8:BE9"/>
    <mergeCell ref="AW7:BB7"/>
    <mergeCell ref="AW8:AW9"/>
    <mergeCell ref="Q8:Q9"/>
    <mergeCell ref="AC8:AC9"/>
    <mergeCell ref="X8:X9"/>
    <mergeCell ref="AB7:AB9"/>
    <mergeCell ref="AG7:AG9"/>
    <mergeCell ref="AH8:AH9"/>
    <mergeCell ref="AC7:AF7"/>
    <mergeCell ref="AK8:AK9"/>
    <mergeCell ref="AD8:AD9"/>
    <mergeCell ref="AE8:AE9"/>
    <mergeCell ref="AT7:AT9"/>
    <mergeCell ref="AU7:AU9"/>
    <mergeCell ref="AO8:AO9"/>
    <mergeCell ref="AQ8:AQ9"/>
    <mergeCell ref="AM7:AO7"/>
    <mergeCell ref="AP7:AR7"/>
    <mergeCell ref="AN8:AN9"/>
    <mergeCell ref="J1:L1"/>
    <mergeCell ref="N7:Q7"/>
    <mergeCell ref="Z8:Z9"/>
    <mergeCell ref="W7:W9"/>
    <mergeCell ref="X7:AA7"/>
    <mergeCell ref="S7:V7"/>
    <mergeCell ref="K7:K9"/>
    <mergeCell ref="J7:J9"/>
    <mergeCell ref="U8:U9"/>
    <mergeCell ref="T8:T9"/>
    <mergeCell ref="AJ8:AJ9"/>
    <mergeCell ref="AR8:AR9"/>
    <mergeCell ref="M28:V29"/>
    <mergeCell ref="BQ28:CC29"/>
    <mergeCell ref="AL6:AL9"/>
    <mergeCell ref="AM8:AM9"/>
    <mergeCell ref="AH7:AK7"/>
    <mergeCell ref="AI8:AI9"/>
    <mergeCell ref="BG7:BG9"/>
    <mergeCell ref="BD7:BF7"/>
    <mergeCell ref="AM6:AU6"/>
    <mergeCell ref="BC6:BJ6"/>
    <mergeCell ref="BD8:BD9"/>
    <mergeCell ref="BA8:BA9"/>
    <mergeCell ref="BH8:BH9"/>
    <mergeCell ref="BC7:BC9"/>
    <mergeCell ref="BF8:BF9"/>
    <mergeCell ref="BH7:BJ7"/>
  </mergeCells>
  <phoneticPr fontId="12" type="noConversion"/>
  <printOptions horizontalCentered="1"/>
  <pageMargins left="0" right="0" top="0" bottom="0" header="0" footer="0"/>
  <pageSetup paperSize="9" scale="51" fitToWidth="3" orientation="landscape" r:id="rId1"/>
  <headerFooter>
    <oddFooter>&amp;R&amp;P</oddFooter>
  </headerFooter>
  <colBreaks count="3" manualBreakCount="3">
    <brk id="12" max="32" man="1"/>
    <brk id="37" max="32" man="1"/>
    <brk id="68" max="3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Company>Министерство финансов РК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Pustoshkina</dc:creator>
  <cp:lastModifiedBy>fo-09</cp:lastModifiedBy>
  <cp:lastPrinted>2023-07-19T06:19:43Z</cp:lastPrinted>
  <dcterms:created xsi:type="dcterms:W3CDTF">2014-08-27T12:59:30Z</dcterms:created>
  <dcterms:modified xsi:type="dcterms:W3CDTF">2023-07-19T06:20:00Z</dcterms:modified>
</cp:coreProperties>
</file>